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2" activeTab="1"/>
  </bookViews>
  <sheets>
    <sheet name="01. PRZEDMIAR ROBÓT" sheetId="1" r:id="rId1"/>
    <sheet name="02. KOSZTORYS OFERTOWY" sheetId="2" r:id="rId2"/>
  </sheets>
  <definedNames>
    <definedName name="_xlnm.Print_Area" localSheetId="0">'01. PRZEDMIAR ROBÓT'!$A$1:$F$96</definedName>
    <definedName name="_xlnm.Print_Area" localSheetId="1">'02. KOSZTORYS OFERTOWY'!$A$1:$H$68</definedName>
    <definedName name="ddd" localSheetId="0">#REF!</definedName>
    <definedName name="ddd" localSheetId="1">#REF!</definedName>
    <definedName name="ddd">#REF!</definedName>
    <definedName name="przygotowanie_i_obsługa_próbnego_obciążenia_obiektu_mostowego">#REF!</definedName>
    <definedName name="s" localSheetId="0">#REF!</definedName>
    <definedName name="s" localSheetId="1">#REF!</definedName>
    <definedName name="s">#REF!</definedName>
    <definedName name="Suma" localSheetId="1">#REF!</definedName>
    <definedName name="Suma">#REF!</definedName>
    <definedName name="Z_461D2983_31CC_4FD4_9FBB_744D88F61881_.wvu.Cols" localSheetId="0">#REF!</definedName>
    <definedName name="Z_461D2983_31CC_4FD4_9FBB_744D88F61881_.wvu.Cols" localSheetId="1">#REF!</definedName>
    <definedName name="Z_461D2983_31CC_4FD4_9FBB_744D88F61881_.wvu.Cols">#REF!</definedName>
    <definedName name="Z_AC7D101D_CC88_4E2D_BF4C_CE11AFE56F9F_.wvu.Cols" localSheetId="0">'01. PRZEDMIAR ROBÓT'!#REF!</definedName>
    <definedName name="Z_AC7D101D_CC88_4E2D_BF4C_CE11AFE56F9F_.wvu.Cols" localSheetId="1">'02. KOSZTORYS OFERTOWY'!#REF!</definedName>
    <definedName name="Z_AC7D101D_CC88_4E2D_BF4C_CE11AFE56F9F_.wvu.Cols">#REF!</definedName>
    <definedName name="Z_F0A5D92D_FB94_4E81_89AF_1BA1357A0816_.wvu.Cols" localSheetId="0">#REF!</definedName>
    <definedName name="Z_F0A5D92D_FB94_4E81_89AF_1BA1357A0816_.wvu.Cols" localSheetId="1">#REF!</definedName>
    <definedName name="Z_F0A5D92D_FB94_4E81_89AF_1BA1357A0816_.wvu.Cols">#REF!</definedName>
  </definedNames>
  <calcPr fullCalcOnLoad="1"/>
</workbook>
</file>

<file path=xl/sharedStrings.xml><?xml version="1.0" encoding="utf-8"?>
<sst xmlns="http://schemas.openxmlformats.org/spreadsheetml/2006/main" count="320" uniqueCount="160">
  <si>
    <t>Poz.</t>
  </si>
  <si>
    <t>Podstawa</t>
  </si>
  <si>
    <t>Wyszczegółowienie elementów rozliczeniowych</t>
  </si>
  <si>
    <t>Jednostka</t>
  </si>
  <si>
    <t>Poszczególne</t>
  </si>
  <si>
    <t>Razem</t>
  </si>
  <si>
    <t>M.20.00.00.00</t>
  </si>
  <si>
    <t xml:space="preserve">P R A C E   P R Z Y G O T O W A W C Z E </t>
  </si>
  <si>
    <t>M.20.01.00.00</t>
  </si>
  <si>
    <t>PRACE POMIAROWE</t>
  </si>
  <si>
    <t>M.20.01.01.00</t>
  </si>
  <si>
    <t>WYTYCZENIE GEODEZYJNE OBIEKTU INŻYNIERSKIEGO</t>
  </si>
  <si>
    <t>M.20.01.01.20</t>
  </si>
  <si>
    <t>Wytyczenie obiektu mostowego pod drogą jednojezdniową</t>
  </si>
  <si>
    <t>rycz.</t>
  </si>
  <si>
    <t>M.20.55.00.00</t>
  </si>
  <si>
    <t>PRACE ROZBIÓRKOWE</t>
  </si>
  <si>
    <t>M.20.55.01.00</t>
  </si>
  <si>
    <t>ROZBIÓRKA ISTNIEJĄCEGO OBIEKTU WRAZ Z ELEMENTAMI WYPOSAŻENIA</t>
  </si>
  <si>
    <t>M.20.55.01.12</t>
  </si>
  <si>
    <t>Demontaż betonowych ścianek zaplecznych  przyczółka mostu tymczasowego:</t>
  </si>
  <si>
    <t>m³</t>
  </si>
  <si>
    <t>- przyczółek południowy:</t>
  </si>
  <si>
    <t>M.20.55.01.13</t>
  </si>
  <si>
    <t>Demontaż umocnienia skarp przyobiektowych z betonu:</t>
  </si>
  <si>
    <t>M.20.55.01.21</t>
  </si>
  <si>
    <t>Rozebranie składanego mostu tymczasowego:</t>
  </si>
  <si>
    <t>m²</t>
  </si>
  <si>
    <t>M.20.55.01.25</t>
  </si>
  <si>
    <t>Wykonanie rozbiórki nawierzchni z asfaltu lanego o grubości 4cm:</t>
  </si>
  <si>
    <t>M.20.55.01.26</t>
  </si>
  <si>
    <t>Demontaż drewnianej nawierzchni mostu składanego z konstrukcji stalowej:</t>
  </si>
  <si>
    <t>M.21.00.00.00</t>
  </si>
  <si>
    <t>F U N D A M E N T Y</t>
  </si>
  <si>
    <t>M.21.20.00.00</t>
  </si>
  <si>
    <t>ŁAWY FUNDAMENTOWE</t>
  </si>
  <si>
    <t>M.21.20.01.00</t>
  </si>
  <si>
    <t>M.21.20.01.10</t>
  </si>
  <si>
    <t>Wykonanie warstwy uszczelniającej z betonu C12/15 (B15)</t>
  </si>
  <si>
    <t>- fundament w osi I:</t>
  </si>
  <si>
    <t>- fundament w osi II:</t>
  </si>
  <si>
    <t>- gurty betonowe:</t>
  </si>
  <si>
    <t>M.21.20.01.13</t>
  </si>
  <si>
    <t>Wykonanie ław fundamentowych w deskowaniu  beton klasy C30/37 (B35) - z zabezpieczeniem wykopu na lądzie</t>
  </si>
  <si>
    <t>M.21.20.01.20</t>
  </si>
  <si>
    <t>Wykonanie gurtów z betonu klasy C30/37 (B35)</t>
  </si>
  <si>
    <t>M.21.20.01.98</t>
  </si>
  <si>
    <t>Przygotowanie i montaż zbrojenia ław oraz gurtów ze stali fyk=500MPa i klasie ciągliwości C</t>
  </si>
  <si>
    <t>kg</t>
  </si>
  <si>
    <t>M.21.53.00.00</t>
  </si>
  <si>
    <t>ROBOTY ZIEMNE PRZY FUNDAMENTACH</t>
  </si>
  <si>
    <t>M.21.53.02.00</t>
  </si>
  <si>
    <t>WYKOPY OTWARTE BEZ ZABEZPIECZEŃ</t>
  </si>
  <si>
    <t>M.21.53.02.11</t>
  </si>
  <si>
    <t>Wykonanie wykopu bez zabezpieczeń - na lądzie:</t>
  </si>
  <si>
    <t>- wykop w nasypie drogowym:</t>
  </si>
  <si>
    <t>- wykop w ciągu cieku wodnego:</t>
  </si>
  <si>
    <t>M.21.53.05.00</t>
  </si>
  <si>
    <t>ŚCIANKA SZCZELNA Z GRODZIC STALOWYCH</t>
  </si>
  <si>
    <t>M.21.53.05.21</t>
  </si>
  <si>
    <t>Wykonanie  ścianki szczelnej z grodzic stalowych wraz z rozparciem - do wyciągnięcia:</t>
  </si>
  <si>
    <t>- zabezpieczenie wykopu dla konstrukcji obiektu:</t>
  </si>
  <si>
    <t>M.21.53.05.81</t>
  </si>
  <si>
    <t>Usunięcie ścianki szczelnej wraz z rozparciem - na lądzie:</t>
  </si>
  <si>
    <t>M.23.00.00.00</t>
  </si>
  <si>
    <t>U S T R O J E   N O Ś N E</t>
  </si>
  <si>
    <t>M.23.25.00.00</t>
  </si>
  <si>
    <t>USTROJE TUNELOWE</t>
  </si>
  <si>
    <t>M.23.25.10.00</t>
  </si>
  <si>
    <t>USTRÓJ TUNELOWY-RUROWY Z BLACHY FALISTEJ 
- WLOTY UMOCNIONE</t>
  </si>
  <si>
    <t>M.23.25.10.01</t>
  </si>
  <si>
    <t>Zakup elementów konstrukcji ustroju rurowego z blachy falistej ocynkowanej:</t>
  </si>
  <si>
    <t>M.23.25.10.14</t>
  </si>
  <si>
    <r>
      <t>Wykonanie ustroju rurowego z blachy falistej o powierzchni otworu ponad 14,5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</si>
  <si>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 xml:space="preserve">M.23.25.10.24 </t>
  </si>
  <si>
    <t>Wykonanie zasypki wokół konstrukcji podatnej:</t>
  </si>
  <si>
    <t>M.23.25.10.30</t>
  </si>
  <si>
    <t>Wykonanie wieńców skrajnych tunelu z betonu konstrukcyjnego C35/45 (B45):</t>
  </si>
  <si>
    <t>- oczep południowy:</t>
  </si>
  <si>
    <t>- oczep północny:</t>
  </si>
  <si>
    <t>M.23.25.10.51</t>
  </si>
  <si>
    <t>Wykonanie powłokowej izolacji bitumicznej układanej na powierzchni konstrukcji oczepów:</t>
  </si>
  <si>
    <t>M.23.25.10.53</t>
  </si>
  <si>
    <t>Wykonanie wzmocnienia geosyntetykiem:</t>
  </si>
  <si>
    <t>M.23.25.10.54</t>
  </si>
  <si>
    <t>Wykonanie drenażu za obiektem:</t>
  </si>
  <si>
    <t>m</t>
  </si>
  <si>
    <t>- rura drenarska Ø160 (odwodnienie geomembrany):</t>
  </si>
  <si>
    <t>- rura drenarska Ø110 (odwodnienie zasypki):</t>
  </si>
  <si>
    <t>M. 23.25.10.60</t>
  </si>
  <si>
    <t>Wykonanie i montaż stałych punktów wysokościowych:</t>
  </si>
  <si>
    <t>szt.</t>
  </si>
  <si>
    <t>M. 23.25.10.61</t>
  </si>
  <si>
    <t>Wykonanie i montaż znaków wysokościowych:</t>
  </si>
  <si>
    <t>M.23.25.10.83</t>
  </si>
  <si>
    <t>Zabezpieczenie antykorozyjne konstrukcji z blach falistych poprzez doszczelnienie farbami na bazie żywic EP i PUR:</t>
  </si>
  <si>
    <t>- strona wewnętrzna - od strony powietrza (powłoka poliuretanowo-epoksydowa):</t>
  </si>
  <si>
    <t>- strona zewnętrzna - od gruntu (powłoka epoksydowa):</t>
  </si>
  <si>
    <t>M.23.25.10.84</t>
  </si>
  <si>
    <t>Wykonanie zabezpieczenia pow. betonowej powłoką na bazie żywic akrylowych:</t>
  </si>
  <si>
    <t>M.23.25.10.98</t>
  </si>
  <si>
    <t>Przygotowanie i montaż zbrojenia ze stali klasy fyk=500 MPa i klasie ciągliwości C:</t>
  </si>
  <si>
    <t>M.27.00.00.00</t>
  </si>
  <si>
    <t>H Y D R O I Z O L A C J A</t>
  </si>
  <si>
    <t>M.27.01.00.00</t>
  </si>
  <si>
    <t>IZOLACJA POWŁOKOWA</t>
  </si>
  <si>
    <t>M.27.01.01.00</t>
  </si>
  <si>
    <t>POWŁOKOWA IZOLACJA BITUMICZNA - "NA ZIMNO"</t>
  </si>
  <si>
    <t>M.27.01.01.51</t>
  </si>
  <si>
    <t>Wykonanie powłokowej izolacji bitumicznej układanej "na zimno" - powierzchnie pionowe:</t>
  </si>
  <si>
    <r>
      <t>m</t>
    </r>
    <r>
      <rPr>
        <sz val="10"/>
        <rFont val="Calibri"/>
        <family val="2"/>
      </rPr>
      <t>²</t>
    </r>
  </si>
  <si>
    <t>M.27.01.01.52</t>
  </si>
  <si>
    <t>Wykonanie powłokowej izolacji bitumicznej układanej "na zimno" - powierzchnie poziome:</t>
  </si>
  <si>
    <t>M.29.00.00.00</t>
  </si>
  <si>
    <t>R O B O T Y   P R Z Y O B I E K T O W E</t>
  </si>
  <si>
    <t>M.29.03.00.00</t>
  </si>
  <si>
    <t>ROBOTY ZIEMNE W REJONIE PRZYCZÓŁKÓW</t>
  </si>
  <si>
    <t>M.29.03.01.00</t>
  </si>
  <si>
    <t>ZASYPKA PRZYCZÓŁKA</t>
  </si>
  <si>
    <t>M.29.03.01.12</t>
  </si>
  <si>
    <t>Wykonanie zasypania wykopów wraz z zagęszczeniem grunte spoistym:</t>
  </si>
  <si>
    <t>M.29.30.00.00</t>
  </si>
  <si>
    <t>ROBOTY REGULACYJNE</t>
  </si>
  <si>
    <t>M.29.30.02.00</t>
  </si>
  <si>
    <t>UMOCNIENIE SKARP I ROWÓW</t>
  </si>
  <si>
    <t>M.29.30.02.11</t>
  </si>
  <si>
    <t>Wykonanie regulacji cieku:</t>
  </si>
  <si>
    <t>M.29.30.05.00</t>
  </si>
  <si>
    <t>UMOCNIENIE MATERACAMI GABIONOWYMI SKARP I DNA RZEK, KANAŁÓW I ROWÓW</t>
  </si>
  <si>
    <t>M.29.30.05.12</t>
  </si>
  <si>
    <t>Wykonanie materacy gabionowych o grub. 20-30 cm na lądzie:</t>
  </si>
  <si>
    <t xml:space="preserve">M. 29.30.05.32 </t>
  </si>
  <si>
    <t>Wykonanie materacy gabionowych o grub. 20-30 cm na wodzie:</t>
  </si>
  <si>
    <t>M.31.00.00.00</t>
  </si>
  <si>
    <t>P R Ó B N E   O B C I Ą Ż E N I E   O B I E K T U</t>
  </si>
  <si>
    <t>M.31.01.00.00</t>
  </si>
  <si>
    <t>PRÓBNE OBCIĄŻENIE OBIEKTU</t>
  </si>
  <si>
    <t>M.31.01.02.00</t>
  </si>
  <si>
    <t>M.31.01.02.51</t>
  </si>
  <si>
    <t>Przygotowanie i obsługa próbnego obciążenia obiektu mostowego:</t>
  </si>
  <si>
    <t>M.31.01.02.98</t>
  </si>
  <si>
    <t>Wykonanie statycznego próbnego obciążenia obiektu mostowego wraz z opracowaniem wyników:</t>
  </si>
  <si>
    <t>Pozycja przedmiar</t>
  </si>
  <si>
    <t>Cena</t>
  </si>
  <si>
    <t>Wartość pozycji</t>
  </si>
  <si>
    <t>zł</t>
  </si>
  <si>
    <t>Demontaż ścianki zaplecznej  przyczółka mostu tymczasowego:</t>
  </si>
  <si>
    <t>Rozebranie składanego mostu tymczasowego z możliwością powtórnego montażu:</t>
  </si>
  <si>
    <t xml:space="preserve">Zakup elementów konstrukcji ustroju rurowego z blachy falistej ocynkowanej </t>
  </si>
  <si>
    <t>Wykonanie ustroju rurowego z blachy falistej o powierzchni otworu ponad 14,5 m²</t>
  </si>
  <si>
    <t>Wykonanie i montaż stałych punktów wysokościowych</t>
  </si>
  <si>
    <t>Wykonanie i montaż znaków wysokościowych</t>
  </si>
  <si>
    <t xml:space="preserve">Wykonanie zasypania wykopów wraz z zagęszczeniem (grunt spoisty i niespoisty) </t>
  </si>
  <si>
    <t>Wykonanie regulacji cieku</t>
  </si>
  <si>
    <t>Wykonanie materacy gabionowych o grub. 20-30 cm na lądzie</t>
  </si>
  <si>
    <t>Wykonanie materacy gabionowych o grub. 20-30 cm na wodzie</t>
  </si>
  <si>
    <t>Przygotowanie i obsługa próbnego obciążenia obiektu mostowego</t>
  </si>
  <si>
    <t>Wykonanie statycznego próbnego obciążenia obiektu mostowego wraz z opracowaniem wyników</t>
  </si>
  <si>
    <t>ŁĄCZNIE WARTOŚĆ NETTO:</t>
  </si>
  <si>
    <t>ŁĄCZNIE WARTOŚĆ BRUTTO: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</si>
</sst>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\ _€_-;\-* #,##0.00\ _€_-;_-* \-??\ _€_-;_-@_-"/>
    <numFmt numFmtId="166" formatCode="_-* #,##0.00&quot; zł&quot;_-;\-* #,##0.00&quot; zł&quot;_-;_-* \-??&quot; zł&quot;_-;_-@_-"/>
    <numFmt numFmtId="167" formatCode="0.0"/>
    <numFmt numFmtId="168" formatCode="D/MM/YYYY"/>
    <numFmt numFmtId="169" formatCode="0"/>
    <numFmt numFmtId="170" formatCode="#,##0.00&quot; zł&quot;;\-#,##0.00&quot; zł&quot;"/>
    <numFmt numFmtId="171" formatCode="#,##0.00&quot; zł&quot;"/>
    <numFmt numFmtId="172" formatCode="#,##0"/>
    <numFmt numFmtId="173" formatCode="#,##0.0"/>
    <numFmt numFmtId="174" formatCode="_-* #,##0.00\ _z_ł_-;\-* #,##0.00\ _z_ł_-;_-* \-??\ _z_ł_-;_-@_-"/>
    <numFmt numFmtId="175" formatCode="0.00&quot; zł za kg&quot;"/>
    <numFmt numFmtId="176" formatCode="0.00&quot; zł za m²&quot;"/>
    <numFmt numFmtId="177" formatCode="0.00"/>
    <numFmt numFmtId="178" formatCode="&quot;PODATEK VAT &quot;0%\: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b/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20" borderId="1" applyNumberFormat="0" applyAlignment="0" applyProtection="0"/>
    <xf numFmtId="164" fontId="7" fillId="3" borderId="0" applyNumberFormat="0" applyBorder="0" applyAlignment="0" applyProtection="0"/>
    <xf numFmtId="164" fontId="8" fillId="20" borderId="2" applyNumberFormat="0" applyAlignment="0" applyProtection="0"/>
    <xf numFmtId="164" fontId="8" fillId="20" borderId="2" applyNumberFormat="0" applyAlignment="0" applyProtection="0"/>
    <xf numFmtId="164" fontId="9" fillId="21" borderId="3" applyNumberFormat="0" applyAlignment="0" applyProtection="0"/>
    <xf numFmtId="164" fontId="10" fillId="7" borderId="2" applyNumberFormat="0" applyAlignment="0" applyProtection="0"/>
    <xf numFmtId="164" fontId="10" fillId="7" borderId="2" applyNumberFormat="0" applyAlignment="0" applyProtection="0"/>
    <xf numFmtId="164" fontId="11" fillId="7" borderId="2" applyNumberFormat="0" applyAlignment="0" applyProtection="0"/>
    <xf numFmtId="164" fontId="10" fillId="7" borderId="2" applyNumberFormat="0" applyAlignment="0" applyProtection="0"/>
    <xf numFmtId="164" fontId="10" fillId="7" borderId="2" applyNumberFormat="0" applyAlignment="0" applyProtection="0"/>
    <xf numFmtId="164" fontId="12" fillId="20" borderId="1" applyNumberFormat="0" applyAlignment="0" applyProtection="0"/>
    <xf numFmtId="164" fontId="12" fillId="20" borderId="1" applyNumberFormat="0" applyAlignment="0" applyProtection="0"/>
    <xf numFmtId="164" fontId="6" fillId="20" borderId="1" applyNumberFormat="0" applyAlignment="0" applyProtection="0"/>
    <xf numFmtId="164" fontId="12" fillId="20" borderId="1" applyNumberFormat="0" applyAlignment="0" applyProtection="0"/>
    <xf numFmtId="164" fontId="12" fillId="20" borderId="1" applyNumberFormat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164" fontId="14" fillId="4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165" fontId="0" fillId="0" borderId="0" applyFill="0" applyBorder="0" applyAlignment="0" applyProtection="0"/>
    <xf numFmtId="164" fontId="11" fillId="7" borderId="2" applyNumberFormat="0" applyAlignment="0" applyProtection="0"/>
    <xf numFmtId="164" fontId="15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4" fillId="4" borderId="0" applyNumberFormat="0" applyBorder="0" applyAlignment="0" applyProtection="0"/>
    <xf numFmtId="164" fontId="14" fillId="4" borderId="0" applyNumberFormat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11" fillId="7" borderId="2" applyNumberFormat="0" applyAlignment="0" applyProtection="0"/>
    <xf numFmtId="164" fontId="20" fillId="0" borderId="8" applyNumberFormat="0" applyFill="0" applyAlignment="0" applyProtection="0"/>
    <xf numFmtId="164" fontId="20" fillId="0" borderId="8" applyNumberFormat="0" applyFill="0" applyAlignment="0" applyProtection="0"/>
    <xf numFmtId="164" fontId="21" fillId="0" borderId="8" applyNumberFormat="0" applyFill="0" applyAlignment="0" applyProtection="0"/>
    <xf numFmtId="164" fontId="20" fillId="0" borderId="8" applyNumberFormat="0" applyFill="0" applyAlignment="0" applyProtection="0"/>
    <xf numFmtId="164" fontId="20" fillId="0" borderId="8" applyNumberFormat="0" applyFill="0" applyAlignment="0" applyProtection="0"/>
    <xf numFmtId="164" fontId="22" fillId="21" borderId="3" applyNumberFormat="0" applyAlignment="0" applyProtection="0"/>
    <xf numFmtId="164" fontId="22" fillId="21" borderId="3" applyNumberFormat="0" applyAlignment="0" applyProtection="0"/>
    <xf numFmtId="164" fontId="9" fillId="21" borderId="3" applyNumberFormat="0" applyAlignment="0" applyProtection="0"/>
    <xf numFmtId="164" fontId="22" fillId="21" borderId="3" applyNumberFormat="0" applyAlignment="0" applyProtection="0"/>
    <xf numFmtId="164" fontId="22" fillId="21" borderId="3" applyNumberFormat="0" applyAlignment="0" applyProtection="0"/>
    <xf numFmtId="164" fontId="21" fillId="0" borderId="8" applyNumberFormat="0" applyFill="0" applyAlignment="0" applyProtection="0"/>
    <xf numFmtId="164" fontId="23" fillId="0" borderId="5" applyNumberFormat="0" applyFill="0" applyAlignment="0" applyProtection="0"/>
    <xf numFmtId="164" fontId="23" fillId="0" borderId="5" applyNumberFormat="0" applyFill="0" applyAlignment="0" applyProtection="0"/>
    <xf numFmtId="164" fontId="17" fillId="0" borderId="5" applyNumberFormat="0" applyFill="0" applyAlignment="0" applyProtection="0"/>
    <xf numFmtId="164" fontId="23" fillId="0" borderId="5" applyNumberFormat="0" applyFill="0" applyAlignment="0" applyProtection="0"/>
    <xf numFmtId="164" fontId="23" fillId="0" borderId="5" applyNumberFormat="0" applyFill="0" applyAlignment="0" applyProtection="0"/>
    <xf numFmtId="164" fontId="24" fillId="0" borderId="6" applyNumberFormat="0" applyFill="0" applyAlignment="0" applyProtection="0"/>
    <xf numFmtId="164" fontId="24" fillId="0" borderId="6" applyNumberFormat="0" applyFill="0" applyAlignment="0" applyProtection="0"/>
    <xf numFmtId="164" fontId="18" fillId="0" borderId="6" applyNumberFormat="0" applyFill="0" applyAlignment="0" applyProtection="0"/>
    <xf numFmtId="164" fontId="24" fillId="0" borderId="6" applyNumberFormat="0" applyFill="0" applyAlignment="0" applyProtection="0"/>
    <xf numFmtId="164" fontId="24" fillId="0" borderId="6" applyNumberFormat="0" applyFill="0" applyAlignment="0" applyProtection="0"/>
    <xf numFmtId="164" fontId="25" fillId="0" borderId="7" applyNumberFormat="0" applyFill="0" applyAlignment="0" applyProtection="0"/>
    <xf numFmtId="164" fontId="25" fillId="0" borderId="7" applyNumberFormat="0" applyFill="0" applyAlignment="0" applyProtection="0"/>
    <xf numFmtId="164" fontId="19" fillId="0" borderId="7" applyNumberFormat="0" applyFill="0" applyAlignment="0" applyProtection="0"/>
    <xf numFmtId="164" fontId="25" fillId="0" borderId="7" applyNumberFormat="0" applyFill="0" applyAlignment="0" applyProtection="0"/>
    <xf numFmtId="164" fontId="25" fillId="0" borderId="7" applyNumberFormat="0" applyFill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7" fillId="22" borderId="0" applyNumberFormat="0" applyBorder="0" applyAlignment="0" applyProtection="0"/>
    <xf numFmtId="164" fontId="27" fillId="22" borderId="0" applyNumberFormat="0" applyBorder="0" applyAlignment="0" applyProtection="0"/>
    <xf numFmtId="164" fontId="26" fillId="22" borderId="0" applyNumberFormat="0" applyBorder="0" applyAlignment="0" applyProtection="0"/>
    <xf numFmtId="164" fontId="27" fillId="22" borderId="0" applyNumberFormat="0" applyBorder="0" applyAlignment="0" applyProtection="0"/>
    <xf numFmtId="164" fontId="27" fillId="2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23" borderId="9" applyNumberFormat="0" applyAlignment="0" applyProtection="0"/>
    <xf numFmtId="164" fontId="0" fillId="23" borderId="9" applyNumberFormat="0" applyAlignment="0" applyProtection="0"/>
    <xf numFmtId="164" fontId="28" fillId="20" borderId="2" applyNumberFormat="0" applyAlignment="0" applyProtection="0"/>
    <xf numFmtId="164" fontId="28" fillId="20" borderId="2" applyNumberFormat="0" applyAlignment="0" applyProtection="0"/>
    <xf numFmtId="164" fontId="8" fillId="20" borderId="2" applyNumberFormat="0" applyAlignment="0" applyProtection="0"/>
    <xf numFmtId="164" fontId="28" fillId="20" borderId="2" applyNumberFormat="0" applyAlignment="0" applyProtection="0"/>
    <xf numFmtId="164" fontId="28" fillId="20" borderId="2" applyNumberFormat="0" applyAlignment="0" applyProtection="0"/>
    <xf numFmtId="164" fontId="6" fillId="20" borderId="1" applyNumberFormat="0" applyAlignment="0" applyProtection="0"/>
    <xf numFmtId="164" fontId="7" fillId="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164" fontId="15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15" fillId="0" borderId="4" applyNumberFormat="0" applyFill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21" fillId="0" borderId="8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9" fillId="21" borderId="3" applyNumberFormat="0" applyAlignment="0" applyProtection="0"/>
    <xf numFmtId="164" fontId="34" fillId="3" borderId="0" applyNumberFormat="0" applyBorder="0" applyAlignment="0" applyProtection="0"/>
    <xf numFmtId="164" fontId="34" fillId="3" borderId="0" applyNumberFormat="0" applyBorder="0" applyAlignment="0" applyProtection="0"/>
    <xf numFmtId="164" fontId="7" fillId="3" borderId="0" applyNumberFormat="0" applyBorder="0" applyAlignment="0" applyProtection="0"/>
    <xf numFmtId="164" fontId="34" fillId="3" borderId="0" applyNumberFormat="0" applyBorder="0" applyAlignment="0" applyProtection="0"/>
    <xf numFmtId="164" fontId="34" fillId="3" borderId="0" applyNumberFormat="0" applyBorder="0" applyAlignment="0" applyProtection="0"/>
    <xf numFmtId="164" fontId="33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19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/>
    </xf>
    <xf numFmtId="164" fontId="35" fillId="21" borderId="10" xfId="0" applyFont="1" applyFill="1" applyBorder="1" applyAlignment="1">
      <alignment horizontal="center" vertical="center"/>
    </xf>
    <xf numFmtId="164" fontId="35" fillId="21" borderId="10" xfId="0" applyFont="1" applyFill="1" applyBorder="1" applyAlignment="1">
      <alignment horizontal="center" vertical="center" wrapText="1"/>
    </xf>
    <xf numFmtId="164" fontId="35" fillId="21" borderId="10" xfId="0" applyFont="1" applyFill="1" applyBorder="1" applyAlignment="1" applyProtection="1">
      <alignment horizontal="center" vertical="center" wrapText="1"/>
      <protection/>
    </xf>
    <xf numFmtId="167" fontId="35" fillId="21" borderId="10" xfId="0" applyNumberFormat="1" applyFont="1" applyFill="1" applyBorder="1" applyAlignment="1" applyProtection="1">
      <alignment horizontal="center" vertical="center" wrapText="1"/>
      <protection/>
    </xf>
    <xf numFmtId="168" fontId="36" fillId="0" borderId="0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39" fillId="21" borderId="10" xfId="0" applyFont="1" applyFill="1" applyBorder="1" applyAlignment="1">
      <alignment horizontal="center" vertical="center"/>
    </xf>
    <xf numFmtId="164" fontId="39" fillId="21" borderId="10" xfId="0" applyFont="1" applyFill="1" applyBorder="1" applyAlignment="1" applyProtection="1">
      <alignment horizontal="center" vertical="center" wrapText="1"/>
      <protection/>
    </xf>
    <xf numFmtId="169" fontId="39" fillId="21" borderId="10" xfId="0" applyNumberFormat="1" applyFont="1" applyFill="1" applyBorder="1" applyAlignment="1" applyProtection="1">
      <alignment horizontal="center" vertical="center" wrapText="1"/>
      <protection/>
    </xf>
    <xf numFmtId="164" fontId="40" fillId="24" borderId="10" xfId="0" applyFont="1" applyFill="1" applyBorder="1" applyAlignment="1" applyProtection="1">
      <alignment horizontal="center" vertical="center"/>
      <protection locked="0"/>
    </xf>
    <xf numFmtId="164" fontId="35" fillId="24" borderId="10" xfId="0" applyFont="1" applyFill="1" applyBorder="1" applyAlignment="1" applyProtection="1">
      <alignment horizontal="center" vertical="center" shrinkToFit="1"/>
      <protection locked="0"/>
    </xf>
    <xf numFmtId="164" fontId="35" fillId="24" borderId="11" xfId="0" applyFont="1" applyFill="1" applyBorder="1" applyAlignment="1" applyProtection="1">
      <alignment horizontal="left" vertical="center"/>
      <protection locked="0"/>
    </xf>
    <xf numFmtId="164" fontId="35" fillId="24" borderId="12" xfId="0" applyFont="1" applyFill="1" applyBorder="1" applyAlignment="1" applyProtection="1">
      <alignment horizontal="left" vertical="center"/>
      <protection locked="0"/>
    </xf>
    <xf numFmtId="164" fontId="35" fillId="24" borderId="13" xfId="0" applyFont="1" applyFill="1" applyBorder="1" applyAlignment="1" applyProtection="1">
      <alignment horizontal="left" vertical="center"/>
      <protection locked="0"/>
    </xf>
    <xf numFmtId="164" fontId="35" fillId="21" borderId="10" xfId="278" applyFont="1" applyFill="1" applyBorder="1" applyAlignment="1" applyProtection="1">
      <alignment horizontal="center" vertical="center"/>
      <protection locked="0"/>
    </xf>
    <xf numFmtId="164" fontId="35" fillId="21" borderId="10" xfId="278" applyFont="1" applyFill="1" applyBorder="1" applyAlignment="1" applyProtection="1">
      <alignment horizontal="center" vertical="center" wrapText="1"/>
      <protection locked="0"/>
    </xf>
    <xf numFmtId="164" fontId="35" fillId="21" borderId="11" xfId="0" applyFont="1" applyFill="1" applyBorder="1" applyAlignment="1" applyProtection="1">
      <alignment horizontal="left" vertical="center"/>
      <protection locked="0"/>
    </xf>
    <xf numFmtId="164" fontId="35" fillId="21" borderId="12" xfId="0" applyFont="1" applyFill="1" applyBorder="1" applyAlignment="1" applyProtection="1">
      <alignment horizontal="left" vertical="center"/>
      <protection locked="0"/>
    </xf>
    <xf numFmtId="164" fontId="35" fillId="21" borderId="13" xfId="0" applyFont="1" applyFill="1" applyBorder="1" applyAlignment="1" applyProtection="1">
      <alignment horizontal="left" vertical="center"/>
      <protection locked="0"/>
    </xf>
    <xf numFmtId="170" fontId="37" fillId="0" borderId="0" xfId="0" applyNumberFormat="1" applyFont="1" applyBorder="1" applyAlignment="1">
      <alignment horizontal="center" vertical="center"/>
    </xf>
    <xf numFmtId="164" fontId="35" fillId="21" borderId="10" xfId="0" applyFont="1" applyFill="1" applyBorder="1" applyAlignment="1" applyProtection="1">
      <alignment horizontal="center" vertical="center"/>
      <protection locked="0"/>
    </xf>
    <xf numFmtId="164" fontId="35" fillId="21" borderId="10" xfId="0" applyFont="1" applyFill="1" applyBorder="1" applyAlignment="1" applyProtection="1">
      <alignment horizontal="center" vertical="center" shrinkToFit="1"/>
      <protection locked="0"/>
    </xf>
    <xf numFmtId="164" fontId="1" fillId="0" borderId="10" xfId="0" applyFont="1" applyFill="1" applyBorder="1" applyAlignment="1" applyProtection="1">
      <alignment horizontal="center" vertical="center"/>
      <protection locked="0"/>
    </xf>
    <xf numFmtId="164" fontId="1" fillId="0" borderId="10" xfId="0" applyFont="1" applyFill="1" applyBorder="1" applyAlignment="1" applyProtection="1">
      <alignment horizontal="left" vertical="center" wrapText="1"/>
      <protection locked="0"/>
    </xf>
    <xf numFmtId="164" fontId="1" fillId="0" borderId="10" xfId="0" applyFont="1" applyFill="1" applyBorder="1" applyAlignment="1" applyProtection="1">
      <alignment horizontal="center" vertical="center" wrapText="1"/>
      <protection locked="0"/>
    </xf>
    <xf numFmtId="169" fontId="0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38" fillId="0" borderId="0" xfId="0" applyNumberFormat="1" applyFont="1" applyFill="1" applyBorder="1" applyAlignment="1">
      <alignment horizontal="center" vertical="center"/>
    </xf>
    <xf numFmtId="164" fontId="38" fillId="0" borderId="0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left" vertical="center"/>
    </xf>
    <xf numFmtId="169" fontId="38" fillId="0" borderId="0" xfId="0" applyNumberFormat="1" applyFont="1" applyBorder="1" applyAlignment="1">
      <alignment horizontal="center" vertical="center"/>
    </xf>
    <xf numFmtId="164" fontId="1" fillId="0" borderId="10" xfId="270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164" fontId="41" fillId="0" borderId="0" xfId="0" applyFont="1" applyBorder="1" applyAlignment="1">
      <alignment/>
    </xf>
    <xf numFmtId="164" fontId="37" fillId="0" borderId="0" xfId="0" applyFont="1" applyBorder="1" applyAlignment="1">
      <alignment horizontal="left"/>
    </xf>
    <xf numFmtId="171" fontId="38" fillId="0" borderId="0" xfId="0" applyNumberFormat="1" applyFont="1" applyFill="1" applyBorder="1" applyAlignment="1">
      <alignment horizontal="center" vertical="center"/>
    </xf>
    <xf numFmtId="164" fontId="35" fillId="24" borderId="10" xfId="278" applyFont="1" applyFill="1" applyBorder="1" applyAlignment="1" applyProtection="1">
      <alignment horizontal="center" vertical="center"/>
      <protection locked="0"/>
    </xf>
    <xf numFmtId="169" fontId="37" fillId="0" borderId="0" xfId="0" applyNumberFormat="1" applyFont="1" applyBorder="1" applyAlignment="1">
      <alignment horizontal="center" vertical="center"/>
    </xf>
    <xf numFmtId="164" fontId="37" fillId="0" borderId="0" xfId="0" applyFont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69" fontId="35" fillId="21" borderId="13" xfId="0" applyNumberFormat="1" applyFont="1" applyFill="1" applyBorder="1" applyAlignment="1" applyProtection="1">
      <alignment horizontal="left" vertical="center"/>
      <protection locked="0"/>
    </xf>
    <xf numFmtId="164" fontId="42" fillId="25" borderId="0" xfId="0" applyFont="1" applyFill="1" applyBorder="1" applyAlignment="1" applyProtection="1">
      <alignment vertical="center" wrapText="1"/>
      <protection locked="0"/>
    </xf>
    <xf numFmtId="164" fontId="38" fillId="17" borderId="0" xfId="0" applyFont="1" applyFill="1" applyBorder="1" applyAlignment="1">
      <alignment horizontal="center" vertical="center"/>
    </xf>
    <xf numFmtId="164" fontId="42" fillId="0" borderId="0" xfId="0" applyFont="1" applyFill="1" applyBorder="1" applyAlignment="1" applyProtection="1">
      <alignment vertical="center" wrapText="1"/>
      <protection locked="0"/>
    </xf>
    <xf numFmtId="164" fontId="43" fillId="0" borderId="0" xfId="0" applyFont="1" applyFill="1" applyBorder="1" applyAlignment="1" applyProtection="1">
      <alignment horizontal="left" vertical="center"/>
      <protection locked="0"/>
    </xf>
    <xf numFmtId="164" fontId="35" fillId="0" borderId="0" xfId="0" applyFont="1" applyFill="1" applyBorder="1" applyAlignment="1" applyProtection="1">
      <alignment horizontal="left" vertical="center" wrapText="1"/>
      <protection locked="0"/>
    </xf>
    <xf numFmtId="169" fontId="37" fillId="0" borderId="0" xfId="0" applyNumberFormat="1" applyFont="1" applyBorder="1" applyAlignment="1">
      <alignment/>
    </xf>
    <xf numFmtId="164" fontId="35" fillId="21" borderId="11" xfId="0" applyFont="1" applyFill="1" applyBorder="1" applyAlignment="1" applyProtection="1">
      <alignment horizontal="left" vertical="center" wrapText="1"/>
      <protection locked="0"/>
    </xf>
    <xf numFmtId="164" fontId="1" fillId="0" borderId="10" xfId="270" applyFont="1" applyFill="1" applyBorder="1" applyAlignment="1" applyProtection="1">
      <alignment horizontal="center" vertical="center"/>
      <protection locked="0"/>
    </xf>
    <xf numFmtId="164" fontId="1" fillId="0" borderId="10" xfId="270" applyFont="1" applyFill="1" applyBorder="1" applyAlignment="1" applyProtection="1">
      <alignment horizontal="left" vertical="center" wrapText="1"/>
      <protection locked="0"/>
    </xf>
    <xf numFmtId="169" fontId="37" fillId="0" borderId="0" xfId="0" applyNumberFormat="1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/>
    </xf>
    <xf numFmtId="164" fontId="1" fillId="0" borderId="10" xfId="0" applyFont="1" applyFill="1" applyBorder="1" applyAlignment="1" applyProtection="1">
      <alignment vertical="center" wrapText="1"/>
      <protection locked="0"/>
    </xf>
    <xf numFmtId="169" fontId="38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74" fontId="0" fillId="0" borderId="0" xfId="15" applyFont="1" applyFill="1" applyBorder="1" applyAlignment="1" applyProtection="1">
      <alignment/>
      <protection/>
    </xf>
    <xf numFmtId="164" fontId="38" fillId="0" borderId="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164" fontId="1" fillId="24" borderId="10" xfId="0" applyFont="1" applyFill="1" applyBorder="1" applyAlignment="1" applyProtection="1">
      <alignment horizontal="center" vertical="center"/>
      <protection locked="0"/>
    </xf>
    <xf numFmtId="164" fontId="35" fillId="24" borderId="10" xfId="0" applyFont="1" applyFill="1" applyBorder="1" applyAlignment="1" applyProtection="1">
      <alignment horizontal="center" vertical="center"/>
      <protection locked="0"/>
    </xf>
    <xf numFmtId="170" fontId="37" fillId="0" borderId="0" xfId="0" applyNumberFormat="1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38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9" fontId="38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35" fillId="24" borderId="12" xfId="0" applyFont="1" applyFill="1" applyBorder="1" applyAlignment="1" applyProtection="1">
      <alignment vertical="center"/>
      <protection locked="0"/>
    </xf>
    <xf numFmtId="164" fontId="35" fillId="24" borderId="13" xfId="0" applyFont="1" applyFill="1" applyBorder="1" applyAlignment="1" applyProtection="1">
      <alignment vertical="center"/>
      <protection locked="0"/>
    </xf>
    <xf numFmtId="169" fontId="38" fillId="17" borderId="0" xfId="0" applyNumberFormat="1" applyFont="1" applyFill="1" applyBorder="1" applyAlignment="1">
      <alignment horizontal="center" vertical="center"/>
    </xf>
    <xf numFmtId="164" fontId="35" fillId="21" borderId="12" xfId="0" applyFont="1" applyFill="1" applyBorder="1" applyAlignment="1" applyProtection="1">
      <alignment vertical="center"/>
      <protection locked="0"/>
    </xf>
    <xf numFmtId="164" fontId="35" fillId="21" borderId="13" xfId="0" applyFont="1" applyFill="1" applyBorder="1" applyAlignment="1" applyProtection="1">
      <alignment vertical="center"/>
      <protection locked="0"/>
    </xf>
    <xf numFmtId="164" fontId="1" fillId="0" borderId="10" xfId="0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left"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35" fillId="21" borderId="0" xfId="0" applyFont="1" applyFill="1" applyBorder="1" applyAlignment="1" applyProtection="1">
      <alignment vertical="center" wrapText="1"/>
      <protection locked="0"/>
    </xf>
    <xf numFmtId="169" fontId="38" fillId="0" borderId="0" xfId="0" applyNumberFormat="1" applyFont="1" applyBorder="1" applyAlignment="1">
      <alignment/>
    </xf>
    <xf numFmtId="169" fontId="38" fillId="17" borderId="0" xfId="0" applyNumberFormat="1" applyFont="1" applyFill="1" applyBorder="1" applyAlignment="1">
      <alignment/>
    </xf>
    <xf numFmtId="164" fontId="0" fillId="17" borderId="0" xfId="0" applyFont="1" applyFill="1" applyBorder="1" applyAlignment="1">
      <alignment/>
    </xf>
    <xf numFmtId="175" fontId="0" fillId="26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1" fillId="26" borderId="10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9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Fill="1" applyBorder="1" applyAlignment="1" applyProtection="1">
      <alignment horizontal="center" vertical="center" wrapText="1"/>
      <protection locked="0"/>
    </xf>
    <xf numFmtId="171" fontId="0" fillId="0" borderId="0" xfId="0" applyNumberFormat="1" applyFont="1" applyBorder="1" applyAlignment="1">
      <alignment/>
    </xf>
    <xf numFmtId="164" fontId="0" fillId="0" borderId="0" xfId="0" applyFill="1" applyAlignment="1">
      <alignment horizontal="center" vertical="center"/>
    </xf>
    <xf numFmtId="169" fontId="38" fillId="25" borderId="0" xfId="0" applyNumberFormat="1" applyFont="1" applyFill="1" applyBorder="1" applyAlignment="1">
      <alignment/>
    </xf>
    <xf numFmtId="164" fontId="0" fillId="25" borderId="0" xfId="0" applyFont="1" applyFill="1" applyBorder="1" applyAlignment="1">
      <alignment/>
    </xf>
    <xf numFmtId="169" fontId="42" fillId="0" borderId="10" xfId="0" applyNumberFormat="1" applyFont="1" applyBorder="1" applyAlignment="1">
      <alignment horizontal="center" vertical="center"/>
    </xf>
    <xf numFmtId="169" fontId="42" fillId="0" borderId="0" xfId="0" applyNumberFormat="1" applyFont="1" applyBorder="1" applyAlignment="1">
      <alignment horizontal="center" vertical="center"/>
    </xf>
    <xf numFmtId="170" fontId="38" fillId="0" borderId="10" xfId="0" applyNumberFormat="1" applyFont="1" applyBorder="1" applyAlignment="1">
      <alignment horizontal="center" vertical="center"/>
    </xf>
    <xf numFmtId="170" fontId="38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/>
    </xf>
    <xf numFmtId="168" fontId="35" fillId="21" borderId="10" xfId="0" applyNumberFormat="1" applyFont="1" applyFill="1" applyBorder="1" applyAlignment="1" applyProtection="1">
      <alignment horizontal="center" vertical="center" wrapText="1"/>
      <protection/>
    </xf>
    <xf numFmtId="171" fontId="35" fillId="24" borderId="10" xfId="0" applyNumberFormat="1" applyFont="1" applyFill="1" applyBorder="1" applyAlignment="1" applyProtection="1">
      <alignment horizontal="center" vertical="center"/>
      <protection locked="0"/>
    </xf>
    <xf numFmtId="171" fontId="35" fillId="21" borderId="13" xfId="0" applyNumberFormat="1" applyFont="1" applyFill="1" applyBorder="1" applyAlignment="1" applyProtection="1">
      <alignment horizontal="center" vertical="center"/>
      <protection locked="0"/>
    </xf>
    <xf numFmtId="164" fontId="42" fillId="21" borderId="13" xfId="0" applyFont="1" applyFill="1" applyBorder="1" applyAlignment="1" applyProtection="1">
      <alignment horizontal="left" vertical="center"/>
      <protection locked="0"/>
    </xf>
    <xf numFmtId="171" fontId="46" fillId="21" borderId="13" xfId="0" applyNumberFormat="1" applyFont="1" applyFill="1" applyBorder="1" applyAlignment="1" applyProtection="1">
      <alignment horizontal="center" vertical="center"/>
      <protection locked="0"/>
    </xf>
    <xf numFmtId="16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0" applyNumberFormat="1" applyFont="1" applyFill="1" applyBorder="1" applyAlignment="1" applyProtection="1">
      <alignment horizontal="center" vertical="center"/>
      <protection locked="0"/>
    </xf>
    <xf numFmtId="171" fontId="35" fillId="0" borderId="10" xfId="0" applyNumberFormat="1" applyFont="1" applyBorder="1" applyAlignment="1">
      <alignment horizontal="center" vertical="center"/>
    </xf>
    <xf numFmtId="167" fontId="35" fillId="21" borderId="12" xfId="0" applyNumberFormat="1" applyFont="1" applyFill="1" applyBorder="1" applyAlignment="1" applyProtection="1">
      <alignment horizontal="left" vertical="center"/>
      <protection locked="0"/>
    </xf>
    <xf numFmtId="167" fontId="1" fillId="0" borderId="10" xfId="270" applyNumberFormat="1" applyFont="1" applyFill="1" applyBorder="1" applyAlignment="1" applyProtection="1">
      <alignment horizontal="center" vertical="center" wrapText="1"/>
      <protection locked="0"/>
    </xf>
    <xf numFmtId="167" fontId="35" fillId="24" borderId="12" xfId="0" applyNumberFormat="1" applyFont="1" applyFill="1" applyBorder="1" applyAlignment="1" applyProtection="1">
      <alignment horizontal="left" vertical="center"/>
      <protection locked="0"/>
    </xf>
    <xf numFmtId="164" fontId="42" fillId="24" borderId="13" xfId="0" applyFont="1" applyFill="1" applyBorder="1" applyAlignment="1" applyProtection="1">
      <alignment horizontal="left" vertical="center"/>
      <protection locked="0"/>
    </xf>
    <xf numFmtId="171" fontId="35" fillId="24" borderId="13" xfId="0" applyNumberFormat="1" applyFont="1" applyFill="1" applyBorder="1" applyAlignment="1" applyProtection="1">
      <alignment horizontal="center" vertical="center"/>
      <protection locked="0"/>
    </xf>
    <xf numFmtId="169" fontId="42" fillId="21" borderId="13" xfId="0" applyNumberFormat="1" applyFont="1" applyFill="1" applyBorder="1" applyAlignment="1" applyProtection="1">
      <alignment horizontal="left" vertical="center"/>
      <protection locked="0"/>
    </xf>
    <xf numFmtId="16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5" fillId="0" borderId="10" xfId="0" applyNumberFormat="1" applyFont="1" applyFill="1" applyBorder="1" applyAlignment="1">
      <alignment horizontal="center" vertical="center"/>
    </xf>
    <xf numFmtId="167" fontId="35" fillId="24" borderId="12" xfId="0" applyNumberFormat="1" applyFont="1" applyFill="1" applyBorder="1" applyAlignment="1" applyProtection="1">
      <alignment vertical="center"/>
      <protection locked="0"/>
    </xf>
    <xf numFmtId="164" fontId="42" fillId="24" borderId="13" xfId="0" applyFont="1" applyFill="1" applyBorder="1" applyAlignment="1" applyProtection="1">
      <alignment vertical="center"/>
      <protection locked="0"/>
    </xf>
    <xf numFmtId="167" fontId="35" fillId="21" borderId="12" xfId="0" applyNumberFormat="1" applyFont="1" applyFill="1" applyBorder="1" applyAlignment="1" applyProtection="1">
      <alignment vertical="center"/>
      <protection locked="0"/>
    </xf>
    <xf numFmtId="164" fontId="42" fillId="21" borderId="13" xfId="0" applyFont="1" applyFill="1" applyBorder="1" applyAlignment="1" applyProtection="1">
      <alignment vertical="center"/>
      <protection locked="0"/>
    </xf>
    <xf numFmtId="169" fontId="1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/>
    </xf>
    <xf numFmtId="164" fontId="37" fillId="20" borderId="10" xfId="276" applyFont="1" applyFill="1" applyBorder="1" applyAlignment="1">
      <alignment horizontal="right" vertical="center"/>
      <protection/>
    </xf>
    <xf numFmtId="171" fontId="37" fillId="20" borderId="10" xfId="277" applyNumberFormat="1" applyFont="1" applyFill="1" applyBorder="1" applyAlignment="1">
      <alignment horizontal="center" vertical="center"/>
      <protection/>
    </xf>
    <xf numFmtId="178" fontId="37" fillId="20" borderId="10" xfId="276" applyNumberFormat="1" applyFont="1" applyFill="1" applyBorder="1" applyAlignment="1">
      <alignment horizontal="right" vertical="center"/>
      <protection/>
    </xf>
    <xf numFmtId="164" fontId="0" fillId="17" borderId="0" xfId="0" applyFont="1" applyFill="1" applyBorder="1" applyAlignment="1">
      <alignment horizontal="center"/>
    </xf>
    <xf numFmtId="164" fontId="41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64" fontId="0" fillId="25" borderId="0" xfId="0" applyFont="1" applyFill="1" applyBorder="1" applyAlignment="1">
      <alignment horizontal="center"/>
    </xf>
  </cellXfs>
  <cellStyles count="3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akcent 1" xfId="32"/>
    <cellStyle name="20% - akcent 1 2" xfId="33"/>
    <cellStyle name="20% - akcent 1 3" xfId="34"/>
    <cellStyle name="20% - akcent 1 4" xfId="35"/>
    <cellStyle name="20% - akcent 1 5" xfId="36"/>
    <cellStyle name="20% - akcent 2" xfId="37"/>
    <cellStyle name="20% - akcent 2 2" xfId="38"/>
    <cellStyle name="20% - akcent 2 3" xfId="39"/>
    <cellStyle name="20% - akcent 2 4" xfId="40"/>
    <cellStyle name="20% - akcent 2 5" xfId="41"/>
    <cellStyle name="20% - akcent 3" xfId="42"/>
    <cellStyle name="20% - akcent 3 2" xfId="43"/>
    <cellStyle name="20% - akcent 3 3" xfId="44"/>
    <cellStyle name="20% - akcent 3 4" xfId="45"/>
    <cellStyle name="20% - akcent 3 5" xfId="46"/>
    <cellStyle name="20% - akcent 4" xfId="47"/>
    <cellStyle name="20% - akcent 4 2" xfId="48"/>
    <cellStyle name="20% - akcent 4 3" xfId="49"/>
    <cellStyle name="20% - akcent 4 4" xfId="50"/>
    <cellStyle name="20% - akcent 4 5" xfId="51"/>
    <cellStyle name="20% - akcent 5" xfId="52"/>
    <cellStyle name="20% - akcent 5 2" xfId="53"/>
    <cellStyle name="20% - akcent 5 3" xfId="54"/>
    <cellStyle name="20% - akcent 5 4" xfId="55"/>
    <cellStyle name="20% - akcent 5 5" xfId="56"/>
    <cellStyle name="20% - akcent 6" xfId="57"/>
    <cellStyle name="20% - akcent 6 2" xfId="58"/>
    <cellStyle name="20% - akcent 6 3" xfId="59"/>
    <cellStyle name="20% - akcent 6 4" xfId="60"/>
    <cellStyle name="20% - akcent 6 5" xfId="61"/>
    <cellStyle name="40 % - Akzent1" xfId="62"/>
    <cellStyle name="40 % - Akzent2" xfId="63"/>
    <cellStyle name="40 % - Akzent3" xfId="64"/>
    <cellStyle name="40 % - Akzent4" xfId="65"/>
    <cellStyle name="40 % - Akzent5" xfId="66"/>
    <cellStyle name="40 % - Akzent6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" xfId="74"/>
    <cellStyle name="40% - akcent 1 2" xfId="75"/>
    <cellStyle name="40% - akcent 1 3" xfId="76"/>
    <cellStyle name="40% - akcent 1 4" xfId="77"/>
    <cellStyle name="40% - akcent 1 5" xfId="78"/>
    <cellStyle name="40% - akcent 2" xfId="79"/>
    <cellStyle name="40% - akcent 2 2" xfId="80"/>
    <cellStyle name="40% - akcent 2 3" xfId="81"/>
    <cellStyle name="40% - akcent 2 4" xfId="82"/>
    <cellStyle name="40% - akcent 2 5" xfId="83"/>
    <cellStyle name="40% - akcent 3" xfId="84"/>
    <cellStyle name="40% - akcent 3 2" xfId="85"/>
    <cellStyle name="40% - akcent 3 3" xfId="86"/>
    <cellStyle name="40% - akcent 3 4" xfId="87"/>
    <cellStyle name="40% - akcent 3 5" xfId="88"/>
    <cellStyle name="40% - akcent 4" xfId="89"/>
    <cellStyle name="40% - akcent 4 2" xfId="90"/>
    <cellStyle name="40% - akcent 4 3" xfId="91"/>
    <cellStyle name="40% - akcent 4 4" xfId="92"/>
    <cellStyle name="40% - akcent 4 5" xfId="93"/>
    <cellStyle name="40% - akcent 5" xfId="94"/>
    <cellStyle name="40% - akcent 5 2" xfId="95"/>
    <cellStyle name="40% - akcent 5 3" xfId="96"/>
    <cellStyle name="40% - akcent 5 4" xfId="97"/>
    <cellStyle name="40% - akcent 5 5" xfId="98"/>
    <cellStyle name="40% - akcent 6" xfId="99"/>
    <cellStyle name="40% - akcent 6 2" xfId="100"/>
    <cellStyle name="40% - akcent 6 3" xfId="101"/>
    <cellStyle name="40% - akcent 6 4" xfId="102"/>
    <cellStyle name="40% - akcent 6 5" xfId="103"/>
    <cellStyle name="60 % - Akzent1" xfId="104"/>
    <cellStyle name="60 % - Akzent2" xfId="105"/>
    <cellStyle name="60 % - Akzent3" xfId="106"/>
    <cellStyle name="60 % - Akzent4" xfId="107"/>
    <cellStyle name="60 % - Akzent5" xfId="108"/>
    <cellStyle name="60 % - Akzent6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akcent 1" xfId="116"/>
    <cellStyle name="60% - akcent 1 2" xfId="117"/>
    <cellStyle name="60% - akcent 1 3" xfId="118"/>
    <cellStyle name="60% - akcent 1 4" xfId="119"/>
    <cellStyle name="60% - akcent 1 5" xfId="120"/>
    <cellStyle name="60% - akcent 2" xfId="121"/>
    <cellStyle name="60% - akcent 2 2" xfId="122"/>
    <cellStyle name="60% - akcent 2 3" xfId="123"/>
    <cellStyle name="60% - akcent 2 4" xfId="124"/>
    <cellStyle name="60% - akcent 2 5" xfId="125"/>
    <cellStyle name="60% - akcent 3" xfId="126"/>
    <cellStyle name="60% - akcent 3 2" xfId="127"/>
    <cellStyle name="60% - akcent 3 3" xfId="128"/>
    <cellStyle name="60% - akcent 3 4" xfId="129"/>
    <cellStyle name="60% - akcent 3 5" xfId="130"/>
    <cellStyle name="60% - akcent 4" xfId="131"/>
    <cellStyle name="60% - akcent 4 2" xfId="132"/>
    <cellStyle name="60% - akcent 4 3" xfId="133"/>
    <cellStyle name="60% - akcent 4 4" xfId="134"/>
    <cellStyle name="60% - akcent 4 5" xfId="135"/>
    <cellStyle name="60% - akcent 5" xfId="136"/>
    <cellStyle name="60% - akcent 5 2" xfId="137"/>
    <cellStyle name="60% - akcent 5 3" xfId="138"/>
    <cellStyle name="60% - akcent 5 4" xfId="139"/>
    <cellStyle name="60% - akcent 5 5" xfId="140"/>
    <cellStyle name="60% - akcent 6" xfId="141"/>
    <cellStyle name="60% - akcent 6 2" xfId="142"/>
    <cellStyle name="60% - akcent 6 3" xfId="143"/>
    <cellStyle name="60% - akcent 6 4" xfId="144"/>
    <cellStyle name="60% - akcent 6 5" xfId="145"/>
    <cellStyle name="_PERSONAL" xfId="146"/>
    <cellStyle name="_PERSONAL_1" xfId="147"/>
    <cellStyle name="Accent1" xfId="148"/>
    <cellStyle name="Accent2" xfId="149"/>
    <cellStyle name="Accent3" xfId="150"/>
    <cellStyle name="Accent4" xfId="151"/>
    <cellStyle name="Accent5" xfId="152"/>
    <cellStyle name="Accent6" xfId="153"/>
    <cellStyle name="Akcent 1" xfId="154"/>
    <cellStyle name="Akcent 1 2" xfId="155"/>
    <cellStyle name="Akcent 1 3" xfId="156"/>
    <cellStyle name="Akcent 1 4" xfId="157"/>
    <cellStyle name="Akcent 1 5" xfId="158"/>
    <cellStyle name="Akcent 2" xfId="159"/>
    <cellStyle name="Akcent 2 2" xfId="160"/>
    <cellStyle name="Akcent 2 3" xfId="161"/>
    <cellStyle name="Akcent 2 4" xfId="162"/>
    <cellStyle name="Akcent 2 5" xfId="163"/>
    <cellStyle name="Akcent 3" xfId="164"/>
    <cellStyle name="Akcent 3 2" xfId="165"/>
    <cellStyle name="Akcent 3 3" xfId="166"/>
    <cellStyle name="Akcent 3 4" xfId="167"/>
    <cellStyle name="Akcent 3 5" xfId="168"/>
    <cellStyle name="Akcent 4" xfId="169"/>
    <cellStyle name="Akcent 4 2" xfId="170"/>
    <cellStyle name="Akcent 4 3" xfId="171"/>
    <cellStyle name="Akcent 4 4" xfId="172"/>
    <cellStyle name="Akcent 4 5" xfId="173"/>
    <cellStyle name="Akcent 5" xfId="174"/>
    <cellStyle name="Akcent 5 2" xfId="175"/>
    <cellStyle name="Akcent 5 3" xfId="176"/>
    <cellStyle name="Akcent 5 4" xfId="177"/>
    <cellStyle name="Akcent 5 5" xfId="178"/>
    <cellStyle name="Akcent 6" xfId="179"/>
    <cellStyle name="Akcent 6 2" xfId="180"/>
    <cellStyle name="Akcent 6 3" xfId="181"/>
    <cellStyle name="Akcent 6 4" xfId="182"/>
    <cellStyle name="Akcent 6 5" xfId="183"/>
    <cellStyle name="Akzent1" xfId="184"/>
    <cellStyle name="Akzent2" xfId="185"/>
    <cellStyle name="Akzent3" xfId="186"/>
    <cellStyle name="Akzent4" xfId="187"/>
    <cellStyle name="Akzent5" xfId="188"/>
    <cellStyle name="Akzent6" xfId="189"/>
    <cellStyle name="Ausgabe" xfId="190"/>
    <cellStyle name="Bad" xfId="191"/>
    <cellStyle name="Berechnung" xfId="192"/>
    <cellStyle name="Calculation" xfId="193"/>
    <cellStyle name="Check Cell" xfId="194"/>
    <cellStyle name="Dane wejściowe" xfId="195"/>
    <cellStyle name="Dane wejściowe 2" xfId="196"/>
    <cellStyle name="Dane wejściowe 3" xfId="197"/>
    <cellStyle name="Dane wejściowe 4" xfId="198"/>
    <cellStyle name="Dane wejściowe 5" xfId="199"/>
    <cellStyle name="Dane wyjściowe" xfId="200"/>
    <cellStyle name="Dane wyjściowe 2" xfId="201"/>
    <cellStyle name="Dane wyjściowe 3" xfId="202"/>
    <cellStyle name="Dane wyjściowe 4" xfId="203"/>
    <cellStyle name="Dane wyjściowe 5" xfId="204"/>
    <cellStyle name="Dobre" xfId="205"/>
    <cellStyle name="Dobre 2" xfId="206"/>
    <cellStyle name="Dobre 3" xfId="207"/>
    <cellStyle name="Dobre 4" xfId="208"/>
    <cellStyle name="Dobre 5" xfId="209"/>
    <cellStyle name="Dziesiętny 2" xfId="210"/>
    <cellStyle name="Eingabe" xfId="211"/>
    <cellStyle name="Ergebnis" xfId="212"/>
    <cellStyle name="Erklärender Text" xfId="213"/>
    <cellStyle name="Explanatory Text" xfId="214"/>
    <cellStyle name="Good" xfId="215"/>
    <cellStyle name="Gut" xfId="216"/>
    <cellStyle name="Heading 1" xfId="217"/>
    <cellStyle name="Heading 2" xfId="218"/>
    <cellStyle name="Heading 3" xfId="219"/>
    <cellStyle name="Heading 4" xfId="220"/>
    <cellStyle name="Input" xfId="221"/>
    <cellStyle name="Komórka połączona" xfId="222"/>
    <cellStyle name="Komórka połączona 2" xfId="223"/>
    <cellStyle name="Komórka połączona 3" xfId="224"/>
    <cellStyle name="Komórka połączona 4" xfId="225"/>
    <cellStyle name="Komórka połączona 5" xfId="226"/>
    <cellStyle name="Komórka zaznaczona" xfId="227"/>
    <cellStyle name="Komórka zaznaczona 2" xfId="228"/>
    <cellStyle name="Komórka zaznaczona 3" xfId="229"/>
    <cellStyle name="Komórka zaznaczona 4" xfId="230"/>
    <cellStyle name="Komórka zaznaczona 5" xfId="231"/>
    <cellStyle name="Linked Cell" xfId="232"/>
    <cellStyle name="Nagłówek 1" xfId="233"/>
    <cellStyle name="Nagłówek 1 2" xfId="234"/>
    <cellStyle name="Nagłówek 1 3" xfId="235"/>
    <cellStyle name="Nagłówek 1 4" xfId="236"/>
    <cellStyle name="Nagłówek 1 5" xfId="237"/>
    <cellStyle name="Nagłówek 2" xfId="238"/>
    <cellStyle name="Nagłówek 2 2" xfId="239"/>
    <cellStyle name="Nagłówek 2 3" xfId="240"/>
    <cellStyle name="Nagłówek 2 4" xfId="241"/>
    <cellStyle name="Nagłówek 2 5" xfId="242"/>
    <cellStyle name="Nagłówek 3" xfId="243"/>
    <cellStyle name="Nagłówek 3 2" xfId="244"/>
    <cellStyle name="Nagłówek 3 3" xfId="245"/>
    <cellStyle name="Nagłówek 3 4" xfId="246"/>
    <cellStyle name="Nagłówek 3 5" xfId="247"/>
    <cellStyle name="Nagłówek 4" xfId="248"/>
    <cellStyle name="Nagłówek 4 2" xfId="249"/>
    <cellStyle name="Nagłówek 4 3" xfId="250"/>
    <cellStyle name="Nagłówek 4 4" xfId="251"/>
    <cellStyle name="Nagłówek 4 5" xfId="252"/>
    <cellStyle name="Neutral" xfId="253"/>
    <cellStyle name="Neutral 2" xfId="254"/>
    <cellStyle name="Neutralne" xfId="255"/>
    <cellStyle name="Neutralne 2" xfId="256"/>
    <cellStyle name="Neutralne 3" xfId="257"/>
    <cellStyle name="Neutralne 4" xfId="258"/>
    <cellStyle name="Neutralne 5" xfId="259"/>
    <cellStyle name="Normal 2" xfId="260"/>
    <cellStyle name="Normal 2 2" xfId="261"/>
    <cellStyle name="Normal 2 2 2" xfId="262"/>
    <cellStyle name="Normal 2 3" xfId="263"/>
    <cellStyle name="Normal 3" xfId="264"/>
    <cellStyle name="Normal 3 2" xfId="265"/>
    <cellStyle name="Normal_Obiekt 12a" xfId="266"/>
    <cellStyle name="Normalny 2" xfId="267"/>
    <cellStyle name="Normalny 2 2" xfId="268"/>
    <cellStyle name="Normalny 2 3" xfId="269"/>
    <cellStyle name="Normalny 3" xfId="270"/>
    <cellStyle name="Normalny 4" xfId="271"/>
    <cellStyle name="Normalny 4 2" xfId="272"/>
    <cellStyle name="Normalny 5" xfId="273"/>
    <cellStyle name="Normalny 6" xfId="274"/>
    <cellStyle name="Normalny 7" xfId="275"/>
    <cellStyle name="Normalny_KOSZTORYS INWESTORSKI_DROGI" xfId="276"/>
    <cellStyle name="Normalny_KOSZTORYS INWESTORSKI_SZATA_ROSLINNA" xfId="277"/>
    <cellStyle name="Normalny_Spis specyfikacji" xfId="278"/>
    <cellStyle name="normální_laroux" xfId="279"/>
    <cellStyle name="Note" xfId="280"/>
    <cellStyle name="Notiz" xfId="281"/>
    <cellStyle name="Obliczenia" xfId="282"/>
    <cellStyle name="Obliczenia 2" xfId="283"/>
    <cellStyle name="Obliczenia 3" xfId="284"/>
    <cellStyle name="Obliczenia 4" xfId="285"/>
    <cellStyle name="Obliczenia 5" xfId="286"/>
    <cellStyle name="Output" xfId="287"/>
    <cellStyle name="Schlecht" xfId="288"/>
    <cellStyle name="Styl 1" xfId="289"/>
    <cellStyle name="Style 1" xfId="290"/>
    <cellStyle name="Suma" xfId="291"/>
    <cellStyle name="Suma 2" xfId="292"/>
    <cellStyle name="Suma 3" xfId="293"/>
    <cellStyle name="Suma 4" xfId="294"/>
    <cellStyle name="Suma 5" xfId="295"/>
    <cellStyle name="Tekst objaśnienia" xfId="296"/>
    <cellStyle name="Tekst objaśnienia 2" xfId="297"/>
    <cellStyle name="Tekst objaśnienia 3" xfId="298"/>
    <cellStyle name="Tekst objaśnienia 4" xfId="299"/>
    <cellStyle name="Tekst objaśnienia 5" xfId="300"/>
    <cellStyle name="Tekst ostrzeżenia" xfId="301"/>
    <cellStyle name="Tekst ostrzeżenia 2" xfId="302"/>
    <cellStyle name="Tekst ostrzeżenia 3" xfId="303"/>
    <cellStyle name="Tekst ostrzeżenia 4" xfId="304"/>
    <cellStyle name="Tekst ostrzeżenia 5" xfId="305"/>
    <cellStyle name="Title" xfId="306"/>
    <cellStyle name="Total" xfId="307"/>
    <cellStyle name="Tytuł" xfId="308"/>
    <cellStyle name="Tytuł 2" xfId="309"/>
    <cellStyle name="Tytuł 3" xfId="310"/>
    <cellStyle name="Tytuł 4" xfId="311"/>
    <cellStyle name="Tytuł 5" xfId="312"/>
    <cellStyle name="Tytuł 6" xfId="313"/>
    <cellStyle name="Uwaga" xfId="314"/>
    <cellStyle name="Uwaga 2" xfId="315"/>
    <cellStyle name="Uwaga 2 2" xfId="316"/>
    <cellStyle name="Uwaga 2 2 2" xfId="317"/>
    <cellStyle name="Uwaga 2 3" xfId="318"/>
    <cellStyle name="Uwaga 2 4" xfId="319"/>
    <cellStyle name="Uwaga 3" xfId="320"/>
    <cellStyle name="Uwaga 3 2" xfId="321"/>
    <cellStyle name="Uwaga 4" xfId="322"/>
    <cellStyle name="Uwaga 5" xfId="323"/>
    <cellStyle name="Uwaga 6" xfId="324"/>
    <cellStyle name="Uwaga 7" xfId="325"/>
    <cellStyle name="Verknüpfte Zelle" xfId="326"/>
    <cellStyle name="Walutowy 2" xfId="327"/>
    <cellStyle name="Walutowy 2 2" xfId="328"/>
    <cellStyle name="Walutowy 3" xfId="329"/>
    <cellStyle name="Warnender Text" xfId="330"/>
    <cellStyle name="Warning Text" xfId="331"/>
    <cellStyle name="Zelle überprüfen" xfId="332"/>
    <cellStyle name="Złe" xfId="333"/>
    <cellStyle name="Złe 2" xfId="334"/>
    <cellStyle name="Złe 3" xfId="335"/>
    <cellStyle name="Złe 4" xfId="336"/>
    <cellStyle name="Złe 5" xfId="337"/>
    <cellStyle name="Überschrift" xfId="338"/>
    <cellStyle name="Überschrift 1" xfId="339"/>
    <cellStyle name="Überschrift 2" xfId="340"/>
    <cellStyle name="Überschrift 3" xfId="341"/>
    <cellStyle name="Überschrift 4" xfId="3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20"/>
  <sheetViews>
    <sheetView showZeros="0" view="pageBreakPreview" zoomScale="85" zoomScaleNormal="85" zoomScaleSheetLayoutView="85" workbookViewId="0" topLeftCell="A43">
      <selection activeCell="E91" activeCellId="1" sqref="I187:I188 E91"/>
    </sheetView>
  </sheetViews>
  <sheetFormatPr defaultColWidth="9.00390625" defaultRowHeight="12.75"/>
  <cols>
    <col min="1" max="1" width="4.75390625" style="1" customWidth="1"/>
    <col min="2" max="2" width="15.00390625" style="2" customWidth="1"/>
    <col min="3" max="3" width="42.125" style="3" customWidth="1"/>
    <col min="4" max="4" width="11.875" style="1" customWidth="1"/>
    <col min="5" max="5" width="15.375" style="4" customWidth="1"/>
    <col min="6" max="6" width="12.125" style="5" customWidth="1"/>
    <col min="7" max="7" width="9.125" style="1" customWidth="1"/>
    <col min="8" max="8" width="12.375" style="1" customWidth="1"/>
    <col min="9" max="9" width="13.875" style="1" customWidth="1"/>
    <col min="10" max="10" width="13.75390625" style="1" customWidth="1"/>
    <col min="11" max="75" width="16.75390625" style="1" customWidth="1"/>
    <col min="76" max="16384" width="9.125" style="1" customWidth="1"/>
  </cols>
  <sheetData>
    <row r="1" spans="1:61" s="12" customFormat="1" ht="1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s="12" customFormat="1" ht="15" customHeight="1">
      <c r="A2" s="6"/>
      <c r="B2" s="7"/>
      <c r="C2" s="8"/>
      <c r="D2" s="8"/>
      <c r="E2" s="9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" s="12" customFormat="1" ht="15" customHeight="1">
      <c r="A3" s="13">
        <v>1</v>
      </c>
      <c r="B3" s="14">
        <f>1+A3</f>
        <v>2</v>
      </c>
      <c r="C3" s="14">
        <f>1+B3</f>
        <v>3</v>
      </c>
      <c r="D3" s="14">
        <f>1+C3</f>
        <v>4</v>
      </c>
      <c r="E3" s="15">
        <f>1+D3</f>
        <v>5</v>
      </c>
      <c r="F3" s="15">
        <f>1+E3</f>
        <v>6</v>
      </c>
    </row>
    <row r="4" spans="1:6" s="11" customFormat="1" ht="15" customHeight="1">
      <c r="A4" s="16"/>
      <c r="B4" s="17" t="s">
        <v>6</v>
      </c>
      <c r="C4" s="18" t="s">
        <v>7</v>
      </c>
      <c r="D4" s="19"/>
      <c r="E4" s="19"/>
      <c r="F4" s="20"/>
    </row>
    <row r="5" spans="1:8" s="11" customFormat="1" ht="15" customHeight="1">
      <c r="A5" s="21"/>
      <c r="B5" s="22" t="s">
        <v>8</v>
      </c>
      <c r="C5" s="23" t="s">
        <v>9</v>
      </c>
      <c r="D5" s="24"/>
      <c r="E5" s="24"/>
      <c r="F5" s="25"/>
      <c r="H5" s="26"/>
    </row>
    <row r="6" spans="1:6" s="11" customFormat="1" ht="15" customHeight="1">
      <c r="A6" s="27"/>
      <c r="B6" s="28" t="s">
        <v>10</v>
      </c>
      <c r="C6" s="23" t="s">
        <v>11</v>
      </c>
      <c r="D6" s="24"/>
      <c r="E6" s="24"/>
      <c r="F6" s="25"/>
    </row>
    <row r="7" spans="1:11" s="12" customFormat="1" ht="30" customHeight="1">
      <c r="A7" s="29">
        <v>1</v>
      </c>
      <c r="B7" s="29" t="s">
        <v>12</v>
      </c>
      <c r="C7" s="30" t="s">
        <v>13</v>
      </c>
      <c r="D7" s="31" t="s">
        <v>14</v>
      </c>
      <c r="E7" s="32">
        <v>1</v>
      </c>
      <c r="F7" s="33">
        <f>SUM(E7)</f>
        <v>1</v>
      </c>
      <c r="G7" s="34"/>
      <c r="H7" s="35"/>
      <c r="I7" s="35"/>
      <c r="K7" s="36"/>
    </row>
    <row r="8" spans="1:11" s="12" customFormat="1" ht="15" customHeight="1">
      <c r="A8" s="21"/>
      <c r="B8" s="22" t="s">
        <v>15</v>
      </c>
      <c r="C8" s="23" t="s">
        <v>16</v>
      </c>
      <c r="D8" s="24"/>
      <c r="E8" s="24"/>
      <c r="F8" s="25"/>
      <c r="G8" s="37"/>
      <c r="K8" s="36"/>
    </row>
    <row r="9" spans="1:11" s="12" customFormat="1" ht="15" customHeight="1">
      <c r="A9" s="27"/>
      <c r="B9" s="22" t="s">
        <v>17</v>
      </c>
      <c r="C9" s="23" t="s">
        <v>18</v>
      </c>
      <c r="D9" s="24"/>
      <c r="E9" s="24"/>
      <c r="F9" s="25"/>
      <c r="G9" s="37"/>
      <c r="K9" s="36"/>
    </row>
    <row r="10" spans="1:12" s="12" customFormat="1" ht="30" customHeight="1">
      <c r="A10" s="29">
        <f>MAX($A$7:A9)+1</f>
        <v>2</v>
      </c>
      <c r="B10" s="29" t="s">
        <v>19</v>
      </c>
      <c r="C10" s="30" t="s">
        <v>20</v>
      </c>
      <c r="D10" s="38" t="s">
        <v>21</v>
      </c>
      <c r="E10" s="39"/>
      <c r="F10" s="40">
        <f>SUM(E11:E12)</f>
        <v>13</v>
      </c>
      <c r="G10" s="34"/>
      <c r="H10" s="41"/>
      <c r="I10" s="42"/>
      <c r="J10" s="41"/>
      <c r="K10" s="41"/>
      <c r="L10" s="11"/>
    </row>
    <row r="11" spans="1:12" s="12" customFormat="1" ht="15" customHeight="1">
      <c r="A11" s="29"/>
      <c r="B11" s="29"/>
      <c r="C11" s="30" t="s">
        <v>22</v>
      </c>
      <c r="D11" s="38"/>
      <c r="E11" s="39">
        <v>6.5</v>
      </c>
      <c r="F11" s="40"/>
      <c r="G11" s="34"/>
      <c r="H11" s="41"/>
      <c r="I11" s="42"/>
      <c r="J11" s="41"/>
      <c r="K11" s="41"/>
      <c r="L11" s="11"/>
    </row>
    <row r="12" spans="1:12" s="12" customFormat="1" ht="15" customHeight="1">
      <c r="A12" s="29"/>
      <c r="B12" s="29"/>
      <c r="C12" s="30" t="s">
        <v>22</v>
      </c>
      <c r="D12" s="38"/>
      <c r="E12" s="39">
        <v>6.5</v>
      </c>
      <c r="F12" s="40"/>
      <c r="G12" s="34"/>
      <c r="H12" s="41"/>
      <c r="I12" s="42"/>
      <c r="J12" s="41"/>
      <c r="K12" s="41"/>
      <c r="L12" s="11"/>
    </row>
    <row r="13" spans="1:12" s="12" customFormat="1" ht="30" customHeight="1">
      <c r="A13" s="29">
        <f>MAX($A$7:A10)+1</f>
        <v>3</v>
      </c>
      <c r="B13" s="29" t="s">
        <v>23</v>
      </c>
      <c r="C13" s="30" t="s">
        <v>24</v>
      </c>
      <c r="D13" s="38" t="s">
        <v>21</v>
      </c>
      <c r="E13" s="39"/>
      <c r="F13" s="40">
        <f>SUM(E14:E15)</f>
        <v>7</v>
      </c>
      <c r="G13" s="34"/>
      <c r="H13" s="41"/>
      <c r="I13" s="42"/>
      <c r="J13" s="41"/>
      <c r="K13" s="41"/>
      <c r="L13" s="11"/>
    </row>
    <row r="14" spans="1:11" s="12" customFormat="1" ht="15" customHeight="1">
      <c r="A14" s="29"/>
      <c r="B14" s="29"/>
      <c r="C14" s="30" t="s">
        <v>22</v>
      </c>
      <c r="D14" s="38"/>
      <c r="E14" s="39">
        <v>3.4</v>
      </c>
      <c r="F14" s="40"/>
      <c r="G14" s="34"/>
      <c r="K14" s="36"/>
    </row>
    <row r="15" spans="1:11" s="12" customFormat="1" ht="15" customHeight="1">
      <c r="A15" s="29"/>
      <c r="B15" s="29"/>
      <c r="C15" s="30" t="s">
        <v>22</v>
      </c>
      <c r="D15" s="38"/>
      <c r="E15" s="39">
        <v>3.6</v>
      </c>
      <c r="F15" s="40"/>
      <c r="G15" s="34"/>
      <c r="K15" s="36"/>
    </row>
    <row r="16" spans="1:11" s="12" customFormat="1" ht="15" customHeight="1">
      <c r="A16" s="29">
        <f>MAX($A$7:A15)+1</f>
        <v>4</v>
      </c>
      <c r="B16" s="29" t="s">
        <v>25</v>
      </c>
      <c r="C16" s="30" t="s">
        <v>26</v>
      </c>
      <c r="D16" s="38" t="s">
        <v>27</v>
      </c>
      <c r="E16" s="39">
        <f>15*6</f>
        <v>90</v>
      </c>
      <c r="F16" s="40">
        <f>SUM(E16)</f>
        <v>90</v>
      </c>
      <c r="G16" s="34"/>
      <c r="K16" s="36"/>
    </row>
    <row r="17" spans="1:11" s="12" customFormat="1" ht="30" customHeight="1">
      <c r="A17" s="29">
        <f>MAX($A$7:A16)+1</f>
        <v>5</v>
      </c>
      <c r="B17" s="29" t="s">
        <v>28</v>
      </c>
      <c r="C17" s="30" t="s">
        <v>29</v>
      </c>
      <c r="D17" s="38" t="s">
        <v>27</v>
      </c>
      <c r="E17" s="39">
        <f>15*4</f>
        <v>60</v>
      </c>
      <c r="F17" s="40">
        <f>SUM(E17)</f>
        <v>60</v>
      </c>
      <c r="G17" s="34"/>
      <c r="K17" s="36"/>
    </row>
    <row r="18" spans="1:11" s="12" customFormat="1" ht="30" customHeight="1">
      <c r="A18" s="29">
        <f>MAX($A$7:A17)+1</f>
        <v>6</v>
      </c>
      <c r="B18" s="29" t="s">
        <v>30</v>
      </c>
      <c r="C18" s="30" t="s">
        <v>31</v>
      </c>
      <c r="D18" s="38" t="s">
        <v>21</v>
      </c>
      <c r="E18" s="39">
        <f>E17*0.15</f>
        <v>9</v>
      </c>
      <c r="F18" s="40">
        <f>SUM(E18)</f>
        <v>9</v>
      </c>
      <c r="G18" s="34"/>
      <c r="H18" s="43"/>
      <c r="K18" s="36"/>
    </row>
    <row r="19" spans="1:7" s="11" customFormat="1" ht="15" customHeight="1">
      <c r="A19" s="44"/>
      <c r="B19" s="44" t="s">
        <v>32</v>
      </c>
      <c r="C19" s="18" t="s">
        <v>33</v>
      </c>
      <c r="D19" s="19"/>
      <c r="E19" s="19"/>
      <c r="F19" s="20"/>
      <c r="G19" s="45"/>
    </row>
    <row r="20" spans="1:8" s="11" customFormat="1" ht="15" customHeight="1">
      <c r="A20" s="21"/>
      <c r="B20" s="22" t="s">
        <v>34</v>
      </c>
      <c r="C20" s="23" t="s">
        <v>35</v>
      </c>
      <c r="D20" s="24"/>
      <c r="E20" s="24"/>
      <c r="F20" s="25"/>
      <c r="G20" s="45"/>
      <c r="H20" s="46"/>
    </row>
    <row r="21" spans="1:8" s="11" customFormat="1" ht="15" customHeight="1">
      <c r="A21" s="27"/>
      <c r="B21" s="28" t="s">
        <v>36</v>
      </c>
      <c r="C21" s="23" t="s">
        <v>35</v>
      </c>
      <c r="D21" s="24"/>
      <c r="E21" s="24"/>
      <c r="F21" s="25"/>
      <c r="G21" s="45"/>
      <c r="H21" s="26"/>
    </row>
    <row r="22" spans="1:8" s="11" customFormat="1" ht="30" customHeight="1">
      <c r="A22" s="29">
        <f>MAX($A$7:A19)+1</f>
        <v>7</v>
      </c>
      <c r="B22" s="29" t="s">
        <v>37</v>
      </c>
      <c r="C22" s="30" t="s">
        <v>38</v>
      </c>
      <c r="D22" s="38" t="s">
        <v>21</v>
      </c>
      <c r="E22" s="47"/>
      <c r="F22" s="48">
        <f>SUM(E23:E25)</f>
        <v>90.9</v>
      </c>
      <c r="G22" s="45"/>
      <c r="H22" s="26"/>
    </row>
    <row r="23" spans="1:11" s="12" customFormat="1" ht="15" customHeight="1">
      <c r="A23" s="29"/>
      <c r="B23" s="29"/>
      <c r="C23" s="30" t="s">
        <v>39</v>
      </c>
      <c r="D23" s="38"/>
      <c r="E23" s="39">
        <v>54.5</v>
      </c>
      <c r="F23" s="48"/>
      <c r="G23" s="37"/>
      <c r="K23" s="36"/>
    </row>
    <row r="24" spans="1:11" s="12" customFormat="1" ht="15" customHeight="1">
      <c r="A24" s="29"/>
      <c r="B24" s="29"/>
      <c r="C24" s="30" t="s">
        <v>40</v>
      </c>
      <c r="D24" s="38"/>
      <c r="E24" s="39">
        <v>35</v>
      </c>
      <c r="F24" s="48"/>
      <c r="G24" s="37"/>
      <c r="K24" s="36"/>
    </row>
    <row r="25" spans="1:8" s="11" customFormat="1" ht="15" customHeight="1">
      <c r="A25" s="29"/>
      <c r="B25" s="29"/>
      <c r="C25" s="30" t="s">
        <v>41</v>
      </c>
      <c r="D25" s="38"/>
      <c r="E25" s="39">
        <f>ROUNDUP(0.3*0.1*(30+15.5),1)</f>
        <v>1.4</v>
      </c>
      <c r="F25" s="48"/>
      <c r="G25" s="45"/>
      <c r="H25" s="26"/>
    </row>
    <row r="26" spans="1:8" s="11" customFormat="1" ht="45" customHeight="1">
      <c r="A26" s="29">
        <f>MAX($A$7:A25)+1</f>
        <v>8</v>
      </c>
      <c r="B26" s="29" t="s">
        <v>42</v>
      </c>
      <c r="C26" s="30" t="s">
        <v>43</v>
      </c>
      <c r="D26" s="38" t="s">
        <v>21</v>
      </c>
      <c r="E26" s="47"/>
      <c r="F26" s="40">
        <f>SUM(E27:E28)</f>
        <v>107</v>
      </c>
      <c r="G26" s="45"/>
      <c r="H26" s="26"/>
    </row>
    <row r="27" spans="1:11" s="12" customFormat="1" ht="15" customHeight="1">
      <c r="A27" s="29"/>
      <c r="B27" s="29"/>
      <c r="C27" s="30" t="s">
        <v>39</v>
      </c>
      <c r="D27" s="38"/>
      <c r="E27" s="39">
        <v>59</v>
      </c>
      <c r="F27" s="40"/>
      <c r="G27" s="37"/>
      <c r="K27" s="36"/>
    </row>
    <row r="28" spans="1:11" s="12" customFormat="1" ht="15" customHeight="1">
      <c r="A28" s="29"/>
      <c r="B28" s="29"/>
      <c r="C28" s="30" t="s">
        <v>40</v>
      </c>
      <c r="D28" s="38"/>
      <c r="E28" s="39">
        <v>48</v>
      </c>
      <c r="F28" s="40"/>
      <c r="G28" s="37"/>
      <c r="K28" s="36"/>
    </row>
    <row r="29" spans="1:8" s="11" customFormat="1" ht="15" customHeight="1">
      <c r="A29" s="29">
        <f>MAX($A$7:A28)+1</f>
        <v>9</v>
      </c>
      <c r="B29" s="29" t="s">
        <v>44</v>
      </c>
      <c r="C29" s="30" t="s">
        <v>45</v>
      </c>
      <c r="D29" s="38" t="s">
        <v>21</v>
      </c>
      <c r="E29" s="49">
        <f>ROUNDUP(0.3*(20.5+28),1)</f>
        <v>14.6</v>
      </c>
      <c r="F29" s="40">
        <f>E29</f>
        <v>14.6</v>
      </c>
      <c r="G29" s="45"/>
      <c r="H29" s="26"/>
    </row>
    <row r="30" spans="1:8" s="11" customFormat="1" ht="30" customHeight="1">
      <c r="A30" s="29">
        <f>MAX($A$7:A29)+1</f>
        <v>10</v>
      </c>
      <c r="B30" s="29" t="s">
        <v>46</v>
      </c>
      <c r="C30" s="30" t="s">
        <v>47</v>
      </c>
      <c r="D30" s="38" t="s">
        <v>48</v>
      </c>
      <c r="E30" s="47"/>
      <c r="F30" s="48">
        <f>SUM(E31:E33)</f>
        <v>21266</v>
      </c>
      <c r="G30" s="45"/>
      <c r="H30" s="26"/>
    </row>
    <row r="31" spans="1:11" s="12" customFormat="1" ht="15" customHeight="1">
      <c r="A31" s="29"/>
      <c r="B31" s="29"/>
      <c r="C31" s="30" t="s">
        <v>39</v>
      </c>
      <c r="D31" s="38"/>
      <c r="E31" s="39">
        <v>14843</v>
      </c>
      <c r="F31" s="48"/>
      <c r="G31" s="37"/>
      <c r="K31" s="36"/>
    </row>
    <row r="32" spans="1:11" s="12" customFormat="1" ht="15" customHeight="1">
      <c r="A32" s="29"/>
      <c r="B32" s="29"/>
      <c r="C32" s="30" t="s">
        <v>40</v>
      </c>
      <c r="D32" s="38"/>
      <c r="E32" s="39">
        <v>6093</v>
      </c>
      <c r="F32" s="48"/>
      <c r="G32" s="37"/>
      <c r="K32" s="36"/>
    </row>
    <row r="33" spans="1:8" s="11" customFormat="1" ht="15" customHeight="1">
      <c r="A33" s="29"/>
      <c r="B33" s="29"/>
      <c r="C33" s="30" t="s">
        <v>41</v>
      </c>
      <c r="D33" s="38"/>
      <c r="E33" s="39">
        <f>ROUNDUP(15*22,1)</f>
        <v>330</v>
      </c>
      <c r="F33" s="48"/>
      <c r="G33" s="45"/>
      <c r="H33" s="26"/>
    </row>
    <row r="34" spans="1:8" s="11" customFormat="1" ht="15" customHeight="1">
      <c r="A34" s="21"/>
      <c r="B34" s="22" t="s">
        <v>49</v>
      </c>
      <c r="C34" s="23" t="s">
        <v>50</v>
      </c>
      <c r="D34" s="24"/>
      <c r="E34" s="24"/>
      <c r="F34" s="25"/>
      <c r="G34" s="45"/>
      <c r="H34" s="26"/>
    </row>
    <row r="35" spans="1:8" s="52" customFormat="1" ht="12.75">
      <c r="A35" s="21"/>
      <c r="B35" s="22" t="s">
        <v>51</v>
      </c>
      <c r="C35" s="23" t="s">
        <v>52</v>
      </c>
      <c r="D35" s="24"/>
      <c r="E35" s="24"/>
      <c r="F35" s="50"/>
      <c r="G35" s="51"/>
      <c r="H35" s="36"/>
    </row>
    <row r="36" spans="1:11" s="52" customFormat="1" ht="15" customHeight="1">
      <c r="A36" s="29">
        <f>MAX($A$7:A35)+1</f>
        <v>11</v>
      </c>
      <c r="B36" s="29" t="s">
        <v>53</v>
      </c>
      <c r="C36" s="30" t="s">
        <v>54</v>
      </c>
      <c r="D36" s="31" t="s">
        <v>21</v>
      </c>
      <c r="E36" s="49"/>
      <c r="F36" s="40">
        <f>SUM(E37:E38)</f>
        <v>1435.4</v>
      </c>
      <c r="G36" s="53"/>
      <c r="H36" s="54"/>
      <c r="I36" s="35"/>
      <c r="J36" s="35"/>
      <c r="K36" s="35"/>
    </row>
    <row r="37" spans="1:11" s="52" customFormat="1" ht="12.75">
      <c r="A37" s="29"/>
      <c r="B37" s="29"/>
      <c r="C37" s="30" t="s">
        <v>55</v>
      </c>
      <c r="D37" s="31"/>
      <c r="E37" s="49">
        <f>ROUNDUP(((21.0821+18.891)*(5+4.5/2+7.2/2))*1.1,1)</f>
        <v>477.1</v>
      </c>
      <c r="F37" s="40"/>
      <c r="G37" s="53"/>
      <c r="H37" s="55"/>
      <c r="I37" s="35"/>
      <c r="J37" s="35"/>
      <c r="K37" s="35"/>
    </row>
    <row r="38" spans="1:11" s="52" customFormat="1" ht="12.75">
      <c r="A38" s="29"/>
      <c r="B38" s="29"/>
      <c r="C38" s="30" t="s">
        <v>56</v>
      </c>
      <c r="D38" s="31"/>
      <c r="E38" s="49">
        <f>ROUNDUP((35.5388*23.81+100*0.25)*1.1,1)</f>
        <v>958.3</v>
      </c>
      <c r="F38" s="40"/>
      <c r="G38" s="53"/>
      <c r="H38" s="55"/>
      <c r="I38" s="35"/>
      <c r="J38" s="35"/>
      <c r="K38" s="35"/>
    </row>
    <row r="39" spans="1:8" s="52" customFormat="1" ht="12.75">
      <c r="A39" s="21"/>
      <c r="B39" s="22" t="s">
        <v>57</v>
      </c>
      <c r="C39" s="23" t="s">
        <v>58</v>
      </c>
      <c r="D39" s="24"/>
      <c r="E39" s="24"/>
      <c r="F39" s="50"/>
      <c r="G39" s="51"/>
      <c r="H39" s="36"/>
    </row>
    <row r="40" spans="1:8" s="35" customFormat="1" ht="12.75" customHeight="1">
      <c r="A40" s="29">
        <f>MAX($A$7:A39)+1</f>
        <v>12</v>
      </c>
      <c r="B40" s="29" t="s">
        <v>59</v>
      </c>
      <c r="C40" s="30" t="s">
        <v>60</v>
      </c>
      <c r="D40" s="31" t="s">
        <v>27</v>
      </c>
      <c r="E40" s="49"/>
      <c r="F40" s="48">
        <f>SUM(E41:E41)</f>
        <v>1016.4</v>
      </c>
      <c r="G40" s="53"/>
      <c r="H40" s="55"/>
    </row>
    <row r="41" spans="1:8" s="35" customFormat="1" ht="15" customHeight="1">
      <c r="A41" s="29"/>
      <c r="B41" s="29"/>
      <c r="C41" s="30" t="s">
        <v>61</v>
      </c>
      <c r="D41" s="31"/>
      <c r="E41" s="49">
        <f>ROUNDUP(10.5*(5.5+19.7)*2+10.5*(3.5+19.7)*2,1)</f>
        <v>1016.4</v>
      </c>
      <c r="F41" s="48"/>
      <c r="G41" s="53"/>
      <c r="H41" s="55"/>
    </row>
    <row r="42" spans="1:8" s="35" customFormat="1" ht="12.75" customHeight="1">
      <c r="A42" s="29">
        <f>MAX($A$7:A41)+1</f>
        <v>13</v>
      </c>
      <c r="B42" s="29" t="s">
        <v>62</v>
      </c>
      <c r="C42" s="30" t="s">
        <v>63</v>
      </c>
      <c r="D42" s="31" t="s">
        <v>27</v>
      </c>
      <c r="E42" s="49"/>
      <c r="F42" s="48">
        <f>SUM(E43:E43)</f>
        <v>1016.4</v>
      </c>
      <c r="G42" s="53"/>
      <c r="H42" s="55"/>
    </row>
    <row r="43" spans="1:8" s="35" customFormat="1" ht="15" customHeight="1">
      <c r="A43" s="29"/>
      <c r="B43" s="29"/>
      <c r="C43" s="30" t="s">
        <v>61</v>
      </c>
      <c r="D43" s="31"/>
      <c r="E43" s="49">
        <f>E41</f>
        <v>1016.4</v>
      </c>
      <c r="F43" s="48"/>
      <c r="G43" s="53"/>
      <c r="H43" s="55"/>
    </row>
    <row r="44" spans="1:7" s="41" customFormat="1" ht="15" customHeight="1">
      <c r="A44" s="44"/>
      <c r="B44" s="44" t="s">
        <v>64</v>
      </c>
      <c r="C44" s="18" t="s">
        <v>65</v>
      </c>
      <c r="D44" s="19"/>
      <c r="E44" s="19"/>
      <c r="F44" s="20"/>
      <c r="G44" s="56"/>
    </row>
    <row r="45" spans="1:8" s="41" customFormat="1" ht="15" customHeight="1">
      <c r="A45" s="21"/>
      <c r="B45" s="21" t="s">
        <v>66</v>
      </c>
      <c r="C45" s="23" t="s">
        <v>67</v>
      </c>
      <c r="D45" s="24"/>
      <c r="E45" s="24"/>
      <c r="F45" s="25"/>
      <c r="G45" s="56"/>
      <c r="H45" s="26"/>
    </row>
    <row r="46" spans="1:8" s="41" customFormat="1" ht="16.5" customHeight="1">
      <c r="A46" s="27"/>
      <c r="B46" s="27" t="s">
        <v>68</v>
      </c>
      <c r="C46" s="57" t="s">
        <v>69</v>
      </c>
      <c r="D46" s="24"/>
      <c r="E46" s="24"/>
      <c r="F46" s="25"/>
      <c r="G46" s="56"/>
      <c r="H46" s="46"/>
    </row>
    <row r="47" spans="1:7" s="61" customFormat="1" ht="30" customHeight="1">
      <c r="A47" s="29">
        <f>MAX($A$7:A46)+1</f>
        <v>14</v>
      </c>
      <c r="B47" s="58" t="s">
        <v>70</v>
      </c>
      <c r="C47" s="59" t="s">
        <v>71</v>
      </c>
      <c r="D47" s="38" t="s">
        <v>48</v>
      </c>
      <c r="E47" s="39">
        <f>ROUNDUP(((14.0428*(13.0101+2.2959)*1.3146*0.007)+((2.1835*2+5.7589)*11.506*1.3146*0.005))*7850*1.1,1)</f>
        <v>23692.1</v>
      </c>
      <c r="F47" s="39">
        <f>SUM(E47:E47)</f>
        <v>23692.1</v>
      </c>
      <c r="G47" s="60"/>
    </row>
    <row r="48" spans="1:7" s="64" customFormat="1" ht="30" customHeight="1">
      <c r="A48" s="29">
        <f>MAX($A$7:A47)+1</f>
        <v>15</v>
      </c>
      <c r="B48" s="29" t="s">
        <v>72</v>
      </c>
      <c r="C48" s="62" t="s">
        <v>73</v>
      </c>
      <c r="D48" s="31" t="s">
        <v>27</v>
      </c>
      <c r="E48" s="39">
        <v>25</v>
      </c>
      <c r="F48" s="40">
        <f>SUM(E48:E48)</f>
        <v>25</v>
      </c>
      <c r="G48" s="63"/>
    </row>
    <row r="49" spans="1:11" s="64" customFormat="1" ht="15" customHeight="1">
      <c r="A49" s="29">
        <f>MAX($A$7:A48)+1</f>
        <v>16</v>
      </c>
      <c r="B49" s="29" t="s">
        <v>74</v>
      </c>
      <c r="C49" s="62" t="s">
        <v>75</v>
      </c>
      <c r="D49" s="31" t="s">
        <v>21</v>
      </c>
      <c r="E49" s="39">
        <f>ROUNDUP((61*(9.4+4.4/2+4.4/2))*1.1,1)</f>
        <v>926</v>
      </c>
      <c r="F49" s="39">
        <f>SUM(E49:E49)</f>
        <v>926</v>
      </c>
      <c r="G49" s="63"/>
      <c r="H49" s="65"/>
      <c r="I49" s="65"/>
      <c r="J49" s="65"/>
      <c r="K49" s="65"/>
    </row>
    <row r="50" spans="1:7" s="64" customFormat="1" ht="30" customHeight="1">
      <c r="A50" s="29">
        <f>MAX($A$7:A49)+1</f>
        <v>17</v>
      </c>
      <c r="B50" s="29" t="s">
        <v>76</v>
      </c>
      <c r="C50" s="62" t="s">
        <v>77</v>
      </c>
      <c r="D50" s="31" t="s">
        <v>21</v>
      </c>
      <c r="E50" s="39"/>
      <c r="F50" s="40">
        <f>SUM(E51:E52)</f>
        <v>11.2</v>
      </c>
      <c r="G50" s="63"/>
    </row>
    <row r="51" spans="1:11" s="35" customFormat="1" ht="15" customHeight="1">
      <c r="A51" s="29"/>
      <c r="B51" s="29"/>
      <c r="C51" s="30" t="s">
        <v>78</v>
      </c>
      <c r="D51" s="31"/>
      <c r="E51" s="39">
        <v>5.6</v>
      </c>
      <c r="F51" s="40"/>
      <c r="G51" s="34"/>
      <c r="K51" s="66"/>
    </row>
    <row r="52" spans="1:11" s="35" customFormat="1" ht="15" customHeight="1">
      <c r="A52" s="29"/>
      <c r="B52" s="29"/>
      <c r="C52" s="30" t="s">
        <v>79</v>
      </c>
      <c r="D52" s="31"/>
      <c r="E52" s="39">
        <v>5.6</v>
      </c>
      <c r="F52" s="40"/>
      <c r="G52" s="34"/>
      <c r="K52" s="66"/>
    </row>
    <row r="53" spans="1:7" s="64" customFormat="1" ht="30" customHeight="1">
      <c r="A53" s="29">
        <f>MAX($A$7:A50)+1</f>
        <v>18</v>
      </c>
      <c r="B53" s="29" t="s">
        <v>80</v>
      </c>
      <c r="C53" s="62" t="s">
        <v>81</v>
      </c>
      <c r="D53" s="31" t="s">
        <v>27</v>
      </c>
      <c r="E53" s="39"/>
      <c r="F53" s="40">
        <f>SUM(E54:E55)</f>
        <v>21.6</v>
      </c>
      <c r="G53" s="63"/>
    </row>
    <row r="54" spans="1:11" s="35" customFormat="1" ht="15" customHeight="1">
      <c r="A54" s="29"/>
      <c r="B54" s="29"/>
      <c r="C54" s="30" t="s">
        <v>78</v>
      </c>
      <c r="D54" s="31"/>
      <c r="E54" s="39">
        <f>ROUNDUP(0.6*16.3*1.1,1)</f>
        <v>10.8</v>
      </c>
      <c r="F54" s="40"/>
      <c r="G54" s="34"/>
      <c r="K54" s="66"/>
    </row>
    <row r="55" spans="1:11" s="35" customFormat="1" ht="15" customHeight="1">
      <c r="A55" s="29"/>
      <c r="B55" s="29"/>
      <c r="C55" s="30" t="s">
        <v>79</v>
      </c>
      <c r="D55" s="31"/>
      <c r="E55" s="39">
        <f>ROUNDUP(0.6*16.3*1.1,1)</f>
        <v>10.8</v>
      </c>
      <c r="F55" s="40"/>
      <c r="G55" s="34"/>
      <c r="K55" s="66"/>
    </row>
    <row r="56" spans="1:7" s="64" customFormat="1" ht="15" customHeight="1">
      <c r="A56" s="29">
        <f>MAX($A$7:A53)+1</f>
        <v>19</v>
      </c>
      <c r="B56" s="29" t="s">
        <v>82</v>
      </c>
      <c r="C56" s="62" t="s">
        <v>83</v>
      </c>
      <c r="D56" s="31" t="s">
        <v>27</v>
      </c>
      <c r="E56" s="39">
        <f>ROUNDUP(2*11.9*11.4,1)</f>
        <v>271.4</v>
      </c>
      <c r="F56" s="39">
        <f>SUM(E56:E56)</f>
        <v>271.4</v>
      </c>
      <c r="G56" s="63"/>
    </row>
    <row r="57" spans="1:7" s="64" customFormat="1" ht="15" customHeight="1">
      <c r="A57" s="29">
        <f>MAX($A$7:A56)+1</f>
        <v>20</v>
      </c>
      <c r="B57" s="29" t="s">
        <v>84</v>
      </c>
      <c r="C57" s="62" t="s">
        <v>85</v>
      </c>
      <c r="D57" s="31" t="s">
        <v>86</v>
      </c>
      <c r="E57" s="39"/>
      <c r="F57" s="67">
        <f>SUM(E58:E59)</f>
        <v>56.8</v>
      </c>
      <c r="G57" s="63"/>
    </row>
    <row r="58" spans="1:11" s="35" customFormat="1" ht="30" customHeight="1">
      <c r="A58" s="29"/>
      <c r="B58" s="29"/>
      <c r="C58" s="30" t="s">
        <v>87</v>
      </c>
      <c r="D58" s="31"/>
      <c r="E58" s="39">
        <f>2*12.4</f>
        <v>24.8</v>
      </c>
      <c r="F58" s="67"/>
      <c r="G58" s="34"/>
      <c r="K58" s="66"/>
    </row>
    <row r="59" spans="1:11" s="35" customFormat="1" ht="15" customHeight="1">
      <c r="A59" s="29"/>
      <c r="B59" s="29"/>
      <c r="C59" s="30" t="s">
        <v>88</v>
      </c>
      <c r="D59" s="31"/>
      <c r="E59" s="39">
        <f>2*16</f>
        <v>32</v>
      </c>
      <c r="F59" s="67"/>
      <c r="G59" s="34"/>
      <c r="K59" s="66"/>
    </row>
    <row r="60" spans="1:7" s="64" customFormat="1" ht="30" customHeight="1">
      <c r="A60" s="29">
        <f>MAX($A$7:A57)+1</f>
        <v>21</v>
      </c>
      <c r="B60" s="29" t="s">
        <v>89</v>
      </c>
      <c r="C60" s="62" t="s">
        <v>90</v>
      </c>
      <c r="D60" s="31" t="s">
        <v>91</v>
      </c>
      <c r="E60" s="39">
        <v>1</v>
      </c>
      <c r="F60" s="40">
        <f>SUM(E60:E60)</f>
        <v>1</v>
      </c>
      <c r="G60" s="63"/>
    </row>
    <row r="61" spans="1:7" s="64" customFormat="1" ht="15" customHeight="1">
      <c r="A61" s="29">
        <f>MAX($A$7:A60)+1</f>
        <v>22</v>
      </c>
      <c r="B61" s="29" t="s">
        <v>92</v>
      </c>
      <c r="C61" s="62" t="s">
        <v>93</v>
      </c>
      <c r="D61" s="31" t="s">
        <v>91</v>
      </c>
      <c r="E61" s="39">
        <v>7</v>
      </c>
      <c r="F61" s="40">
        <f>SUM(E61:E61)</f>
        <v>7</v>
      </c>
      <c r="G61" s="63"/>
    </row>
    <row r="62" spans="1:7" s="64" customFormat="1" ht="45" customHeight="1">
      <c r="A62" s="29">
        <f>MAX($A$7:A61)+1</f>
        <v>23</v>
      </c>
      <c r="B62" s="29" t="s">
        <v>94</v>
      </c>
      <c r="C62" s="62" t="s">
        <v>95</v>
      </c>
      <c r="D62" s="31" t="s">
        <v>27</v>
      </c>
      <c r="E62" s="39"/>
      <c r="F62" s="40">
        <f>SUM(E63:E64)</f>
        <v>466.2</v>
      </c>
      <c r="G62" s="63"/>
    </row>
    <row r="63" spans="1:11" s="35" customFormat="1" ht="30" customHeight="1">
      <c r="A63" s="29"/>
      <c r="B63" s="29"/>
      <c r="C63" s="30" t="s">
        <v>96</v>
      </c>
      <c r="D63" s="31"/>
      <c r="E63" s="39">
        <f>ROUNDUP(14.5*(13.01+2.3/2+2.3/2)*1.05,1)</f>
        <v>233.1</v>
      </c>
      <c r="F63" s="40"/>
      <c r="G63" s="34"/>
      <c r="K63" s="66"/>
    </row>
    <row r="64" spans="1:11" s="35" customFormat="1" ht="30" customHeight="1">
      <c r="A64" s="29"/>
      <c r="B64" s="29"/>
      <c r="C64" s="30" t="s">
        <v>97</v>
      </c>
      <c r="D64" s="31"/>
      <c r="E64" s="39">
        <f>ROUNDUP(14.5*(13.01+2.3/2+2.3/2)*1.05,1)</f>
        <v>233.1</v>
      </c>
      <c r="F64" s="40"/>
      <c r="G64" s="34"/>
      <c r="K64" s="66"/>
    </row>
    <row r="65" spans="1:7" s="64" customFormat="1" ht="30" customHeight="1">
      <c r="A65" s="29">
        <f>MAX($A$7:A62)+1</f>
        <v>24</v>
      </c>
      <c r="B65" s="29" t="s">
        <v>98</v>
      </c>
      <c r="C65" s="62" t="s">
        <v>99</v>
      </c>
      <c r="D65" s="31" t="s">
        <v>27</v>
      </c>
      <c r="E65" s="39"/>
      <c r="F65" s="40">
        <f>SUM(E66:E67)</f>
        <v>50.4</v>
      </c>
      <c r="G65" s="63"/>
    </row>
    <row r="66" spans="1:11" s="35" customFormat="1" ht="15" customHeight="1">
      <c r="A66" s="29"/>
      <c r="B66" s="29"/>
      <c r="C66" s="30" t="s">
        <v>78</v>
      </c>
      <c r="D66" s="31"/>
      <c r="E66" s="39">
        <f>ROUNDUP(1.4*16.3*1.1,1)</f>
        <v>25.2</v>
      </c>
      <c r="F66" s="40"/>
      <c r="G66" s="34"/>
      <c r="K66" s="66"/>
    </row>
    <row r="67" spans="1:11" s="35" customFormat="1" ht="15" customHeight="1">
      <c r="A67" s="29"/>
      <c r="B67" s="29"/>
      <c r="C67" s="30" t="s">
        <v>79</v>
      </c>
      <c r="D67" s="31"/>
      <c r="E67" s="39">
        <f>ROUNDUP(1.4*16.3*1.1,1)</f>
        <v>25.2</v>
      </c>
      <c r="F67" s="40"/>
      <c r="G67" s="34"/>
      <c r="K67" s="66"/>
    </row>
    <row r="68" spans="1:7" s="64" customFormat="1" ht="30" customHeight="1">
      <c r="A68" s="29">
        <f>MAX($A$7:A65)+1</f>
        <v>25</v>
      </c>
      <c r="B68" s="29" t="s">
        <v>100</v>
      </c>
      <c r="C68" s="62" t="s">
        <v>101</v>
      </c>
      <c r="D68" s="31" t="s">
        <v>48</v>
      </c>
      <c r="E68" s="39"/>
      <c r="F68" s="40">
        <f>SUM(E69:E70)</f>
        <v>1482</v>
      </c>
      <c r="G68" s="63"/>
    </row>
    <row r="69" spans="1:11" s="35" customFormat="1" ht="15" customHeight="1">
      <c r="A69" s="29"/>
      <c r="B69" s="29"/>
      <c r="C69" s="30" t="s">
        <v>78</v>
      </c>
      <c r="D69" s="31"/>
      <c r="E69" s="39">
        <v>741</v>
      </c>
      <c r="F69" s="40"/>
      <c r="G69" s="34"/>
      <c r="K69" s="66"/>
    </row>
    <row r="70" spans="1:11" s="35" customFormat="1" ht="15" customHeight="1">
      <c r="A70" s="29"/>
      <c r="B70" s="29"/>
      <c r="C70" s="30" t="s">
        <v>79</v>
      </c>
      <c r="D70" s="31"/>
      <c r="E70" s="39">
        <v>741</v>
      </c>
      <c r="F70" s="40"/>
      <c r="G70" s="34"/>
      <c r="K70" s="66"/>
    </row>
    <row r="71" spans="1:7" s="11" customFormat="1" ht="13.5" customHeight="1">
      <c r="A71" s="68"/>
      <c r="B71" s="69" t="s">
        <v>102</v>
      </c>
      <c r="C71" s="18" t="s">
        <v>103</v>
      </c>
      <c r="D71" s="19"/>
      <c r="E71" s="19"/>
      <c r="F71" s="20"/>
      <c r="G71" s="37"/>
    </row>
    <row r="72" spans="1:7" s="11" customFormat="1" ht="13.5" customHeight="1">
      <c r="A72" s="21"/>
      <c r="B72" s="27" t="s">
        <v>104</v>
      </c>
      <c r="C72" s="23" t="s">
        <v>105</v>
      </c>
      <c r="D72" s="24"/>
      <c r="E72" s="24"/>
      <c r="F72" s="25"/>
      <c r="G72" s="37"/>
    </row>
    <row r="73" spans="1:8" s="11" customFormat="1" ht="13.5" customHeight="1">
      <c r="A73" s="21"/>
      <c r="B73" s="27" t="s">
        <v>106</v>
      </c>
      <c r="C73" s="23" t="s">
        <v>107</v>
      </c>
      <c r="D73" s="24"/>
      <c r="E73" s="24"/>
      <c r="F73" s="25"/>
      <c r="G73" s="37"/>
      <c r="H73" s="46"/>
    </row>
    <row r="74" spans="1:8" s="61" customFormat="1" ht="12.75" customHeight="1">
      <c r="A74" s="29">
        <f>MAX($A$7:A73)+1</f>
        <v>26</v>
      </c>
      <c r="B74" s="29" t="s">
        <v>108</v>
      </c>
      <c r="C74" s="30" t="s">
        <v>109</v>
      </c>
      <c r="D74" s="31" t="s">
        <v>110</v>
      </c>
      <c r="E74" s="32"/>
      <c r="F74" s="40">
        <f>SUM(E75:E76)</f>
        <v>192.8</v>
      </c>
      <c r="G74" s="34"/>
      <c r="H74" s="70"/>
    </row>
    <row r="75" spans="1:8" s="61" customFormat="1" ht="12.75">
      <c r="A75" s="29"/>
      <c r="B75" s="29"/>
      <c r="C75" s="30" t="s">
        <v>39</v>
      </c>
      <c r="D75" s="31"/>
      <c r="E75" s="39">
        <f>ROUNDUP(2*3.2+18.7*2*(0.5+1.5),1)</f>
        <v>81.2</v>
      </c>
      <c r="F75" s="40"/>
      <c r="G75" s="60"/>
      <c r="H75" s="70"/>
    </row>
    <row r="76" spans="1:8" s="61" customFormat="1" ht="12.75">
      <c r="A76" s="29"/>
      <c r="B76" s="29"/>
      <c r="C76" s="30" t="s">
        <v>40</v>
      </c>
      <c r="D76" s="31"/>
      <c r="E76" s="39">
        <f>ROUNDUP(2*2.5+18.7*2*(0.5+2.35),1)</f>
        <v>111.6</v>
      </c>
      <c r="F76" s="40"/>
      <c r="G76" s="60"/>
      <c r="H76" s="70"/>
    </row>
    <row r="77" spans="1:8" s="61" customFormat="1" ht="12.75" customHeight="1">
      <c r="A77" s="29">
        <f>MAX($A$7:A76)+1</f>
        <v>27</v>
      </c>
      <c r="B77" s="29" t="s">
        <v>111</v>
      </c>
      <c r="C77" s="30" t="s">
        <v>112</v>
      </c>
      <c r="D77" s="31" t="s">
        <v>110</v>
      </c>
      <c r="E77" s="32"/>
      <c r="F77" s="40">
        <f>SUM(E78:E79)</f>
        <v>112.19999999999999</v>
      </c>
      <c r="G77" s="34"/>
      <c r="H77" s="70"/>
    </row>
    <row r="78" spans="1:8" s="61" customFormat="1" ht="12.75">
      <c r="A78" s="29"/>
      <c r="B78" s="29"/>
      <c r="C78" s="30" t="s">
        <v>39</v>
      </c>
      <c r="D78" s="31"/>
      <c r="E78" s="39">
        <f>ROUNDUP(18.7*2*2,1)</f>
        <v>74.8</v>
      </c>
      <c r="F78" s="40"/>
      <c r="G78" s="60"/>
      <c r="H78" s="70"/>
    </row>
    <row r="79" spans="1:8" s="61" customFormat="1" ht="12.75">
      <c r="A79" s="29"/>
      <c r="B79" s="29"/>
      <c r="C79" s="30" t="s">
        <v>40</v>
      </c>
      <c r="D79" s="31"/>
      <c r="E79" s="39">
        <f>ROUNDUP(18.7*2*1,1)</f>
        <v>37.4</v>
      </c>
      <c r="F79" s="40"/>
      <c r="G79" s="60"/>
      <c r="H79" s="70"/>
    </row>
    <row r="80" spans="1:7" s="41" customFormat="1" ht="15" customHeight="1">
      <c r="A80" s="69"/>
      <c r="B80" s="69" t="s">
        <v>113</v>
      </c>
      <c r="C80" s="18" t="s">
        <v>114</v>
      </c>
      <c r="D80" s="19"/>
      <c r="E80" s="19"/>
      <c r="F80" s="20"/>
      <c r="G80" s="71"/>
    </row>
    <row r="81" spans="1:7" s="41" customFormat="1" ht="15" customHeight="1">
      <c r="A81" s="27"/>
      <c r="B81" s="27" t="s">
        <v>115</v>
      </c>
      <c r="C81" s="23" t="s">
        <v>116</v>
      </c>
      <c r="D81" s="24"/>
      <c r="E81" s="24"/>
      <c r="F81" s="25"/>
      <c r="G81" s="71"/>
    </row>
    <row r="82" spans="1:8" s="41" customFormat="1" ht="15" customHeight="1">
      <c r="A82" s="27"/>
      <c r="B82" s="27" t="s">
        <v>117</v>
      </c>
      <c r="C82" s="23" t="s">
        <v>118</v>
      </c>
      <c r="D82" s="24"/>
      <c r="E82" s="24"/>
      <c r="F82" s="25"/>
      <c r="G82" s="71"/>
      <c r="H82" s="46"/>
    </row>
    <row r="83" spans="1:7" s="73" customFormat="1" ht="30" customHeight="1">
      <c r="A83" s="31">
        <f>MAX($A$7:A82)+1</f>
        <v>28</v>
      </c>
      <c r="B83" s="31" t="s">
        <v>119</v>
      </c>
      <c r="C83" s="62" t="s">
        <v>120</v>
      </c>
      <c r="D83" s="31" t="s">
        <v>21</v>
      </c>
      <c r="E83" s="32"/>
      <c r="F83" s="40">
        <f>SUM(E84:E85)</f>
        <v>276.8</v>
      </c>
      <c r="G83" s="72"/>
    </row>
    <row r="84" spans="1:8" s="61" customFormat="1" ht="12.75">
      <c r="A84" s="31"/>
      <c r="B84" s="31"/>
      <c r="C84" s="30" t="s">
        <v>39</v>
      </c>
      <c r="D84" s="31"/>
      <c r="E84" s="39">
        <f>ROUNDUP(18.7*(3.5+2.7)+1*5.5*1.82,1)</f>
        <v>126</v>
      </c>
      <c r="F84" s="40"/>
      <c r="G84" s="60"/>
      <c r="H84" s="70"/>
    </row>
    <row r="85" spans="1:8" s="61" customFormat="1" ht="12.75">
      <c r="A85" s="31"/>
      <c r="B85" s="31"/>
      <c r="C85" s="30" t="s">
        <v>40</v>
      </c>
      <c r="D85" s="31"/>
      <c r="E85" s="39">
        <f>ROUNDUP(18.7*(3.6+3.9)+1*3.5*3,1)</f>
        <v>150.8</v>
      </c>
      <c r="F85" s="40"/>
      <c r="G85" s="60"/>
      <c r="H85" s="70"/>
    </row>
    <row r="86" spans="1:7" s="41" customFormat="1" ht="15" customHeight="1">
      <c r="A86" s="27"/>
      <c r="B86" s="27" t="s">
        <v>121</v>
      </c>
      <c r="C86" s="23" t="s">
        <v>122</v>
      </c>
      <c r="D86" s="24"/>
      <c r="E86" s="24"/>
      <c r="F86" s="25"/>
      <c r="G86" s="71"/>
    </row>
    <row r="87" spans="1:8" s="41" customFormat="1" ht="15" customHeight="1">
      <c r="A87" s="27"/>
      <c r="B87" s="27" t="s">
        <v>123</v>
      </c>
      <c r="C87" s="23" t="s">
        <v>124</v>
      </c>
      <c r="D87" s="24"/>
      <c r="E87" s="24"/>
      <c r="F87" s="25"/>
      <c r="G87" s="71"/>
      <c r="H87" s="46"/>
    </row>
    <row r="88" spans="1:7" s="73" customFormat="1" ht="15" customHeight="1">
      <c r="A88" s="31">
        <f>MAX($A$7:A87)+1</f>
        <v>29</v>
      </c>
      <c r="B88" s="31" t="s">
        <v>125</v>
      </c>
      <c r="C88" s="62" t="s">
        <v>126</v>
      </c>
      <c r="D88" s="31" t="s">
        <v>86</v>
      </c>
      <c r="E88" s="74">
        <v>28.2</v>
      </c>
      <c r="F88" s="75">
        <f>SUM(E88)</f>
        <v>28.2</v>
      </c>
      <c r="G88" s="72"/>
    </row>
    <row r="89" spans="1:8" s="41" customFormat="1" ht="15" customHeight="1">
      <c r="A89" s="27"/>
      <c r="B89" s="27" t="s">
        <v>127</v>
      </c>
      <c r="C89" s="23" t="s">
        <v>128</v>
      </c>
      <c r="D89" s="24"/>
      <c r="E89" s="24"/>
      <c r="F89" s="25"/>
      <c r="G89" s="71"/>
      <c r="H89" s="46"/>
    </row>
    <row r="90" spans="1:7" s="77" customFormat="1" ht="30" customHeight="1">
      <c r="A90" s="31">
        <f>MAX($A$7:A89)+1</f>
        <v>30</v>
      </c>
      <c r="B90" s="31" t="s">
        <v>129</v>
      </c>
      <c r="C90" s="62" t="s">
        <v>130</v>
      </c>
      <c r="D90" s="31" t="s">
        <v>21</v>
      </c>
      <c r="E90" s="74">
        <f>ROUNDUP(((43.8+42+1.201*(6.9+5.9))*1.1)*0.225,1)</f>
        <v>25.1</v>
      </c>
      <c r="F90" s="75">
        <f>SUM(E90)</f>
        <v>25.1</v>
      </c>
      <c r="G90" s="76"/>
    </row>
    <row r="91" spans="1:7" s="77" customFormat="1" ht="30" customHeight="1">
      <c r="A91" s="31">
        <f>MAX($A$7:A90)+1</f>
        <v>31</v>
      </c>
      <c r="B91" s="31" t="s">
        <v>131</v>
      </c>
      <c r="C91" s="62" t="s">
        <v>132</v>
      </c>
      <c r="D91" s="31" t="s">
        <v>21</v>
      </c>
      <c r="E91" s="74">
        <f>ROUNDUP(((226.4+1.201*(38+37.5))*1.1)*0.225,1)</f>
        <v>78.5</v>
      </c>
      <c r="F91" s="75">
        <f>SUM(E91)</f>
        <v>78.5</v>
      </c>
      <c r="G91" s="76"/>
    </row>
    <row r="92" spans="1:8" s="11" customFormat="1" ht="15" customHeight="1">
      <c r="A92" s="69"/>
      <c r="B92" s="69" t="s">
        <v>133</v>
      </c>
      <c r="C92" s="18" t="s">
        <v>134</v>
      </c>
      <c r="D92" s="78"/>
      <c r="E92" s="78"/>
      <c r="F92" s="79"/>
      <c r="G92" s="80"/>
      <c r="H92" s="26"/>
    </row>
    <row r="93" spans="1:8" s="11" customFormat="1" ht="15" customHeight="1">
      <c r="A93" s="27"/>
      <c r="B93" s="27" t="s">
        <v>135</v>
      </c>
      <c r="C93" s="23" t="s">
        <v>136</v>
      </c>
      <c r="D93" s="81"/>
      <c r="E93" s="81"/>
      <c r="F93" s="82"/>
      <c r="G93" s="80"/>
      <c r="H93" s="46"/>
    </row>
    <row r="94" spans="1:7" s="11" customFormat="1" ht="15" customHeight="1">
      <c r="A94" s="27"/>
      <c r="B94" s="27" t="s">
        <v>137</v>
      </c>
      <c r="C94" s="23" t="s">
        <v>136</v>
      </c>
      <c r="D94" s="81"/>
      <c r="E94" s="81"/>
      <c r="F94" s="82"/>
      <c r="G94" s="80"/>
    </row>
    <row r="95" spans="1:8" s="12" customFormat="1" ht="30" customHeight="1">
      <c r="A95" s="29">
        <f>MAX($A$7:A94)+1</f>
        <v>32</v>
      </c>
      <c r="B95" s="83" t="s">
        <v>138</v>
      </c>
      <c r="C95" s="84" t="s">
        <v>139</v>
      </c>
      <c r="D95" s="85" t="s">
        <v>14</v>
      </c>
      <c r="E95" s="47">
        <v>1</v>
      </c>
      <c r="F95" s="33">
        <f>E95</f>
        <v>1</v>
      </c>
      <c r="G95" s="86"/>
      <c r="H95" s="26"/>
    </row>
    <row r="96" spans="1:8" s="12" customFormat="1" ht="12.75">
      <c r="A96" s="29">
        <f>A95+1</f>
        <v>33</v>
      </c>
      <c r="B96" s="83" t="s">
        <v>140</v>
      </c>
      <c r="C96" s="84" t="s">
        <v>141</v>
      </c>
      <c r="D96" s="85" t="s">
        <v>14</v>
      </c>
      <c r="E96" s="47">
        <v>1</v>
      </c>
      <c r="F96" s="33">
        <f>E96</f>
        <v>1</v>
      </c>
      <c r="G96" s="86"/>
      <c r="H96" s="26"/>
    </row>
    <row r="97" spans="1:7" s="12" customFormat="1" ht="12.75">
      <c r="A97" s="1"/>
      <c r="B97" s="2"/>
      <c r="C97" s="3"/>
      <c r="D97" s="1"/>
      <c r="E97" s="4"/>
      <c r="F97" s="5"/>
      <c r="G97" s="51"/>
    </row>
    <row r="98" spans="1:7" s="12" customFormat="1" ht="12.75">
      <c r="A98" s="1"/>
      <c r="B98" s="2"/>
      <c r="C98" s="3"/>
      <c r="D98" s="1"/>
      <c r="E98" s="4"/>
      <c r="F98" s="5"/>
      <c r="G98" s="87"/>
    </row>
    <row r="99" spans="1:7" s="12" customFormat="1" ht="12.75">
      <c r="A99" s="1"/>
      <c r="B99" s="2"/>
      <c r="C99" s="3"/>
      <c r="D99" s="1"/>
      <c r="E99" s="4"/>
      <c r="F99" s="5"/>
      <c r="G99" s="87"/>
    </row>
    <row r="100" spans="1:7" s="12" customFormat="1" ht="39.75" customHeight="1">
      <c r="A100" s="1"/>
      <c r="B100" s="2"/>
      <c r="C100" s="3"/>
      <c r="D100" s="1"/>
      <c r="E100" s="4"/>
      <c r="F100" s="5"/>
      <c r="G100" s="87"/>
    </row>
    <row r="101" spans="1:7" s="12" customFormat="1" ht="12.75">
      <c r="A101" s="1"/>
      <c r="B101" s="2"/>
      <c r="C101" s="3"/>
      <c r="D101" s="1"/>
      <c r="E101" s="4"/>
      <c r="F101" s="5"/>
      <c r="G101" s="88"/>
    </row>
    <row r="102" spans="1:7" s="12" customFormat="1" ht="12.75">
      <c r="A102" s="1"/>
      <c r="B102" s="2"/>
      <c r="C102" s="3"/>
      <c r="D102" s="1"/>
      <c r="E102" s="4"/>
      <c r="F102" s="5"/>
      <c r="G102" s="88"/>
    </row>
    <row r="103" spans="1:7" s="12" customFormat="1" ht="15" customHeight="1">
      <c r="A103" s="1"/>
      <c r="B103" s="2"/>
      <c r="C103" s="3"/>
      <c r="D103" s="1"/>
      <c r="E103" s="4"/>
      <c r="F103" s="5"/>
      <c r="G103" s="88"/>
    </row>
    <row r="104" spans="1:7" s="12" customFormat="1" ht="12.75">
      <c r="A104" s="1"/>
      <c r="B104" s="2"/>
      <c r="C104" s="3"/>
      <c r="D104" s="1"/>
      <c r="E104" s="4"/>
      <c r="F104" s="5"/>
      <c r="G104" s="88"/>
    </row>
    <row r="105" spans="1:7" s="52" customFormat="1" ht="30" customHeight="1">
      <c r="A105" s="1"/>
      <c r="B105" s="2"/>
      <c r="C105" s="3"/>
      <c r="D105" s="1"/>
      <c r="E105" s="4"/>
      <c r="F105" s="5"/>
      <c r="G105" s="88"/>
    </row>
    <row r="106" spans="1:7" s="52" customFormat="1" ht="12.75">
      <c r="A106" s="1"/>
      <c r="B106" s="2"/>
      <c r="C106" s="3"/>
      <c r="D106" s="1"/>
      <c r="E106" s="4"/>
      <c r="F106" s="5"/>
      <c r="G106" s="88"/>
    </row>
    <row r="107" spans="1:7" s="52" customFormat="1" ht="12.75">
      <c r="A107" s="1"/>
      <c r="B107" s="2"/>
      <c r="C107" s="3"/>
      <c r="D107" s="1"/>
      <c r="E107" s="4"/>
      <c r="F107" s="5"/>
      <c r="G107" s="87"/>
    </row>
    <row r="108" spans="1:7" s="52" customFormat="1" ht="12.75">
      <c r="A108" s="1"/>
      <c r="B108" s="2"/>
      <c r="C108" s="3"/>
      <c r="D108" s="1"/>
      <c r="E108" s="4"/>
      <c r="F108" s="5"/>
      <c r="G108" s="87"/>
    </row>
    <row r="109" spans="1:7" s="52" customFormat="1" ht="12.75">
      <c r="A109" s="1"/>
      <c r="B109" s="2"/>
      <c r="C109" s="3"/>
      <c r="D109" s="1"/>
      <c r="E109" s="4"/>
      <c r="F109" s="5"/>
      <c r="G109" s="87"/>
    </row>
    <row r="110" spans="1:7" s="52" customFormat="1" ht="15" customHeight="1">
      <c r="A110" s="1"/>
      <c r="B110" s="2"/>
      <c r="C110" s="3"/>
      <c r="D110" s="1"/>
      <c r="E110" s="4"/>
      <c r="F110" s="5"/>
      <c r="G110" s="87"/>
    </row>
    <row r="111" spans="1:7" s="52" customFormat="1" ht="15" customHeight="1">
      <c r="A111" s="1"/>
      <c r="B111" s="2"/>
      <c r="C111" s="3"/>
      <c r="D111" s="1"/>
      <c r="E111" s="4"/>
      <c r="F111" s="5"/>
      <c r="G111" s="87"/>
    </row>
    <row r="112" spans="1:7" s="52" customFormat="1" ht="12.75">
      <c r="A112" s="1"/>
      <c r="B112" s="2"/>
      <c r="C112" s="3"/>
      <c r="D112" s="1"/>
      <c r="E112" s="4"/>
      <c r="F112" s="5"/>
      <c r="G112" s="87"/>
    </row>
    <row r="113" spans="7:9" ht="15" customHeight="1">
      <c r="G113" s="87"/>
      <c r="H113" s="52"/>
      <c r="I113" s="52"/>
    </row>
    <row r="114" spans="7:8" ht="15" customHeight="1">
      <c r="G114" s="88"/>
      <c r="H114" s="26"/>
    </row>
    <row r="115" ht="15" customHeight="1">
      <c r="G115" s="88"/>
    </row>
    <row r="116" spans="1:7" s="89" customFormat="1" ht="30" customHeight="1">
      <c r="A116" s="1"/>
      <c r="B116" s="2"/>
      <c r="C116" s="3"/>
      <c r="D116" s="1"/>
      <c r="E116" s="4"/>
      <c r="F116" s="5"/>
      <c r="G116" s="88"/>
    </row>
    <row r="117" spans="1:7" s="89" customFormat="1" ht="12.75">
      <c r="A117" s="1"/>
      <c r="B117" s="2"/>
      <c r="C117" s="3"/>
      <c r="D117" s="1"/>
      <c r="E117" s="4"/>
      <c r="F117" s="5"/>
      <c r="G117" s="87"/>
    </row>
    <row r="118" spans="1:7" s="89" customFormat="1" ht="12.75">
      <c r="A118" s="1"/>
      <c r="B118" s="2"/>
      <c r="C118" s="3"/>
      <c r="D118" s="1"/>
      <c r="E118" s="4"/>
      <c r="F118" s="5"/>
      <c r="G118" s="88"/>
    </row>
    <row r="119" spans="1:7" s="89" customFormat="1" ht="39.75" customHeight="1">
      <c r="A119" s="1"/>
      <c r="B119" s="2"/>
      <c r="C119" s="3"/>
      <c r="D119" s="1"/>
      <c r="E119" s="4"/>
      <c r="F119" s="5"/>
      <c r="G119" s="88"/>
    </row>
    <row r="120" spans="1:7" s="89" customFormat="1" ht="12.75">
      <c r="A120" s="1"/>
      <c r="B120" s="2"/>
      <c r="C120" s="3"/>
      <c r="D120" s="1"/>
      <c r="E120" s="4"/>
      <c r="F120" s="5"/>
      <c r="G120" s="88"/>
    </row>
    <row r="121" spans="1:7" s="89" customFormat="1" ht="12.75">
      <c r="A121" s="1"/>
      <c r="B121" s="2"/>
      <c r="C121" s="3"/>
      <c r="D121" s="1"/>
      <c r="E121" s="4"/>
      <c r="F121" s="5"/>
      <c r="G121" s="88"/>
    </row>
    <row r="122" ht="15.75" customHeight="1">
      <c r="G122" s="88"/>
    </row>
    <row r="123" ht="15" customHeight="1">
      <c r="G123" s="88"/>
    </row>
    <row r="124" ht="15" customHeight="1">
      <c r="G124" s="56"/>
    </row>
    <row r="125" ht="15" customHeight="1">
      <c r="G125" s="56"/>
    </row>
    <row r="126" ht="24" customHeight="1">
      <c r="G126" s="87"/>
    </row>
    <row r="127" ht="19.5" customHeight="1">
      <c r="G127" s="87"/>
    </row>
    <row r="128" ht="19.5" customHeight="1">
      <c r="G128" s="87"/>
    </row>
    <row r="129" spans="1:7" s="89" customFormat="1" ht="30" customHeight="1">
      <c r="A129" s="1"/>
      <c r="B129" s="2"/>
      <c r="C129" s="3"/>
      <c r="D129" s="1"/>
      <c r="E129" s="4"/>
      <c r="F129" s="5"/>
      <c r="G129" s="87"/>
    </row>
    <row r="130" spans="1:7" s="89" customFormat="1" ht="15" customHeight="1">
      <c r="A130" s="1"/>
      <c r="B130" s="2"/>
      <c r="C130" s="3"/>
      <c r="D130" s="1"/>
      <c r="E130" s="4"/>
      <c r="F130" s="5"/>
      <c r="G130" s="87"/>
    </row>
    <row r="131" spans="1:7" s="89" customFormat="1" ht="15" customHeight="1">
      <c r="A131" s="1"/>
      <c r="B131" s="2"/>
      <c r="C131" s="3"/>
      <c r="D131" s="1"/>
      <c r="E131" s="4"/>
      <c r="F131" s="5"/>
      <c r="G131" s="87"/>
    </row>
    <row r="132" ht="15" customHeight="1">
      <c r="G132" s="88"/>
    </row>
    <row r="133" spans="1:7" s="89" customFormat="1" ht="19.5" customHeight="1">
      <c r="A133" s="1"/>
      <c r="B133" s="2"/>
      <c r="C133" s="3"/>
      <c r="D133" s="1"/>
      <c r="E133" s="4"/>
      <c r="F133" s="5"/>
      <c r="G133" s="88"/>
    </row>
    <row r="134" spans="1:7" s="89" customFormat="1" ht="12.75">
      <c r="A134" s="1"/>
      <c r="B134" s="2"/>
      <c r="C134" s="3"/>
      <c r="D134" s="1"/>
      <c r="E134" s="4"/>
      <c r="F134" s="5"/>
      <c r="G134" s="88"/>
    </row>
    <row r="135" spans="1:7" s="89" customFormat="1" ht="12.75">
      <c r="A135" s="1"/>
      <c r="B135" s="2"/>
      <c r="C135" s="3"/>
      <c r="D135" s="1"/>
      <c r="E135" s="4"/>
      <c r="F135" s="5"/>
      <c r="G135" s="56"/>
    </row>
    <row r="136" spans="1:7" s="89" customFormat="1" ht="30" customHeight="1">
      <c r="A136" s="1"/>
      <c r="B136" s="2"/>
      <c r="C136" s="3"/>
      <c r="D136" s="1"/>
      <c r="E136" s="4"/>
      <c r="F136" s="5"/>
      <c r="G136" s="56"/>
    </row>
    <row r="137" spans="1:7" s="89" customFormat="1" ht="12.75">
      <c r="A137" s="1"/>
      <c r="B137" s="2"/>
      <c r="C137" s="3"/>
      <c r="D137" s="1"/>
      <c r="E137" s="4"/>
      <c r="F137" s="5"/>
      <c r="G137" s="56"/>
    </row>
    <row r="138" spans="1:7" s="89" customFormat="1" ht="12.75">
      <c r="A138" s="1"/>
      <c r="B138" s="2"/>
      <c r="C138" s="3"/>
      <c r="D138" s="1"/>
      <c r="E138" s="4"/>
      <c r="F138" s="5"/>
      <c r="G138" s="87"/>
    </row>
    <row r="139" spans="1:8" s="41" customFormat="1" ht="24" customHeight="1">
      <c r="A139" s="1"/>
      <c r="B139" s="2"/>
      <c r="C139" s="3"/>
      <c r="D139" s="1"/>
      <c r="E139" s="4"/>
      <c r="F139" s="5"/>
      <c r="G139" s="87"/>
      <c r="H139" s="26"/>
    </row>
    <row r="140" spans="1:7" s="41" customFormat="1" ht="22.5" customHeight="1">
      <c r="A140" s="1"/>
      <c r="B140" s="2"/>
      <c r="C140" s="3"/>
      <c r="D140" s="1"/>
      <c r="E140" s="4"/>
      <c r="F140" s="5"/>
      <c r="G140" s="87"/>
    </row>
    <row r="141" ht="38.25" customHeight="1">
      <c r="G141" s="87"/>
    </row>
    <row r="142" ht="12.75">
      <c r="G142" s="87"/>
    </row>
    <row r="143" ht="15" customHeight="1">
      <c r="G143" s="87"/>
    </row>
    <row r="144" ht="15" customHeight="1">
      <c r="G144" s="56"/>
    </row>
    <row r="145" ht="15" customHeight="1">
      <c r="G145" s="56"/>
    </row>
    <row r="146" ht="15" customHeight="1">
      <c r="G146" s="87"/>
    </row>
    <row r="147" spans="1:7" s="89" customFormat="1" ht="30" customHeight="1">
      <c r="A147" s="1"/>
      <c r="B147" s="2"/>
      <c r="C147" s="3"/>
      <c r="D147" s="1"/>
      <c r="E147" s="4"/>
      <c r="F147" s="5"/>
      <c r="G147" s="87"/>
    </row>
    <row r="148" spans="1:7" s="89" customFormat="1" ht="12.75">
      <c r="A148" s="1"/>
      <c r="B148" s="2"/>
      <c r="C148" s="3"/>
      <c r="D148" s="1"/>
      <c r="E148" s="4"/>
      <c r="F148" s="5"/>
      <c r="G148" s="87"/>
    </row>
    <row r="149" spans="1:7" s="89" customFormat="1" ht="12.75">
      <c r="A149" s="1"/>
      <c r="B149" s="2"/>
      <c r="C149" s="3"/>
      <c r="D149" s="1"/>
      <c r="E149" s="4"/>
      <c r="F149" s="5"/>
      <c r="G149" s="87"/>
    </row>
    <row r="150" spans="1:7" s="41" customFormat="1" ht="15" customHeight="1">
      <c r="A150" s="1"/>
      <c r="B150" s="2"/>
      <c r="C150" s="3"/>
      <c r="D150" s="1"/>
      <c r="E150" s="4"/>
      <c r="F150" s="5"/>
      <c r="G150" s="56"/>
    </row>
    <row r="151" spans="1:8" s="41" customFormat="1" ht="15" customHeight="1">
      <c r="A151" s="1"/>
      <c r="B151" s="2"/>
      <c r="C151" s="3"/>
      <c r="D151" s="1"/>
      <c r="E151" s="4"/>
      <c r="F151" s="5"/>
      <c r="G151" s="56"/>
      <c r="H151" s="26"/>
    </row>
    <row r="152" spans="1:7" s="41" customFormat="1" ht="15" customHeight="1">
      <c r="A152" s="1"/>
      <c r="B152" s="2"/>
      <c r="C152" s="3"/>
      <c r="D152" s="1"/>
      <c r="E152" s="4"/>
      <c r="F152" s="5"/>
      <c r="G152" s="56"/>
    </row>
    <row r="153" ht="30" customHeight="1">
      <c r="G153" s="37"/>
    </row>
    <row r="154" ht="30" customHeight="1">
      <c r="G154" s="37"/>
    </row>
    <row r="155" ht="30" customHeight="1">
      <c r="G155" s="37"/>
    </row>
    <row r="156" ht="30" customHeight="1">
      <c r="G156" s="87"/>
    </row>
    <row r="157" spans="7:10" ht="26.25" customHeight="1">
      <c r="G157" s="56"/>
      <c r="H157" s="90"/>
      <c r="I157" s="91" t="e">
        <f>#REF!*1000*H157</f>
        <v>#VALUE!</v>
      </c>
      <c r="J157" s="92" t="e">
        <f>I157/#REF!</f>
        <v>#VALUE!</v>
      </c>
    </row>
    <row r="158" ht="12.75">
      <c r="G158" s="56"/>
    </row>
    <row r="159" spans="1:8" s="41" customFormat="1" ht="15" customHeight="1">
      <c r="A159" s="1"/>
      <c r="B159" s="2"/>
      <c r="C159" s="3"/>
      <c r="D159" s="1"/>
      <c r="E159" s="4"/>
      <c r="F159" s="5"/>
      <c r="G159" s="56"/>
      <c r="H159" s="26"/>
    </row>
    <row r="160" spans="1:7" s="41" customFormat="1" ht="15" customHeight="1">
      <c r="A160" s="1"/>
      <c r="B160" s="2"/>
      <c r="C160" s="3"/>
      <c r="D160" s="1"/>
      <c r="E160" s="4"/>
      <c r="F160" s="5"/>
      <c r="G160" s="87"/>
    </row>
    <row r="161" ht="15" customHeight="1">
      <c r="G161" s="87"/>
    </row>
    <row r="162" ht="12.75">
      <c r="G162" s="87"/>
    </row>
    <row r="163" ht="15" customHeight="1">
      <c r="G163" s="87"/>
    </row>
    <row r="164" ht="15" customHeight="1">
      <c r="G164" s="56"/>
    </row>
    <row r="165" spans="1:7" s="41" customFormat="1" ht="15" customHeight="1">
      <c r="A165" s="1"/>
      <c r="B165" s="2"/>
      <c r="C165" s="3"/>
      <c r="D165" s="1"/>
      <c r="E165" s="4"/>
      <c r="F165" s="5"/>
      <c r="G165" s="56"/>
    </row>
    <row r="166" spans="1:8" s="41" customFormat="1" ht="15" customHeight="1">
      <c r="A166" s="1"/>
      <c r="B166" s="2"/>
      <c r="C166" s="3"/>
      <c r="D166" s="1"/>
      <c r="E166" s="4"/>
      <c r="F166" s="5"/>
      <c r="G166" s="56"/>
      <c r="H166" s="26"/>
    </row>
    <row r="167" spans="1:7" s="41" customFormat="1" ht="15" customHeight="1">
      <c r="A167" s="1"/>
      <c r="B167" s="2"/>
      <c r="C167" s="3"/>
      <c r="D167" s="1"/>
      <c r="E167" s="4"/>
      <c r="F167" s="5"/>
      <c r="G167" s="87"/>
    </row>
    <row r="168" spans="7:9" ht="30" customHeight="1">
      <c r="G168" s="87"/>
      <c r="H168" s="93"/>
      <c r="I168" s="94">
        <v>2780</v>
      </c>
    </row>
    <row r="169" spans="7:9" ht="15" customHeight="1">
      <c r="G169" s="56"/>
      <c r="H169" s="93"/>
      <c r="I169" s="94">
        <v>5780</v>
      </c>
    </row>
    <row r="170" spans="7:9" ht="12.75">
      <c r="G170" s="87"/>
      <c r="H170" s="93"/>
      <c r="I170" s="94">
        <v>4100</v>
      </c>
    </row>
    <row r="171" spans="7:8" ht="12.75">
      <c r="G171" s="87"/>
      <c r="H171" s="93"/>
    </row>
    <row r="172" spans="1:7" s="41" customFormat="1" ht="15" customHeight="1">
      <c r="A172" s="1"/>
      <c r="B172" s="2"/>
      <c r="C172" s="3"/>
      <c r="D172" s="1"/>
      <c r="E172" s="4"/>
      <c r="F172" s="5"/>
      <c r="G172" s="56"/>
    </row>
    <row r="173" spans="1:8" s="41" customFormat="1" ht="15" customHeight="1">
      <c r="A173" s="1"/>
      <c r="B173" s="2"/>
      <c r="C173" s="3"/>
      <c r="D173" s="1"/>
      <c r="E173" s="4"/>
      <c r="F173" s="5"/>
      <c r="G173" s="87"/>
      <c r="H173" s="26"/>
    </row>
    <row r="174" spans="1:7" s="41" customFormat="1" ht="15" customHeight="1">
      <c r="A174" s="1"/>
      <c r="B174" s="2"/>
      <c r="C174" s="3"/>
      <c r="D174" s="1"/>
      <c r="E174" s="4"/>
      <c r="F174" s="5"/>
      <c r="G174" s="56"/>
    </row>
    <row r="175" spans="7:9" ht="12.75">
      <c r="G175" s="56"/>
      <c r="H175" s="93"/>
      <c r="I175" s="1">
        <v>2500</v>
      </c>
    </row>
    <row r="176" spans="7:8" ht="12.75">
      <c r="G176" s="87"/>
      <c r="H176" s="93"/>
    </row>
    <row r="177" spans="7:8" ht="12.75">
      <c r="G177" s="87"/>
      <c r="H177" s="93"/>
    </row>
    <row r="178" spans="7:8" ht="12.75">
      <c r="G178" s="56"/>
      <c r="H178" s="93"/>
    </row>
    <row r="179" spans="1:7" s="41" customFormat="1" ht="15" customHeight="1">
      <c r="A179" s="1"/>
      <c r="B179" s="2"/>
      <c r="C179" s="3"/>
      <c r="D179" s="1"/>
      <c r="E179" s="4"/>
      <c r="F179" s="5"/>
      <c r="G179" s="87"/>
    </row>
    <row r="180" spans="1:8" s="41" customFormat="1" ht="15" customHeight="1">
      <c r="A180" s="1"/>
      <c r="B180" s="2"/>
      <c r="C180" s="3"/>
      <c r="D180" s="1"/>
      <c r="E180" s="4"/>
      <c r="F180" s="5"/>
      <c r="G180" s="87"/>
      <c r="H180" s="26"/>
    </row>
    <row r="181" spans="1:7" s="41" customFormat="1" ht="15" customHeight="1">
      <c r="A181" s="1"/>
      <c r="B181" s="2"/>
      <c r="C181" s="3"/>
      <c r="D181" s="1"/>
      <c r="E181" s="4"/>
      <c r="F181" s="5"/>
      <c r="G181" s="56"/>
    </row>
    <row r="182" ht="12.75">
      <c r="G182" s="56"/>
    </row>
    <row r="183" ht="12.75">
      <c r="G183" s="56"/>
    </row>
    <row r="184" spans="1:7" s="41" customFormat="1" ht="15" customHeight="1">
      <c r="A184" s="1"/>
      <c r="B184" s="2"/>
      <c r="C184" s="3"/>
      <c r="D184" s="1"/>
      <c r="E184" s="4"/>
      <c r="F184" s="5"/>
      <c r="G184" s="88"/>
    </row>
    <row r="185" ht="12.75">
      <c r="G185" s="88"/>
    </row>
    <row r="186" ht="12.75">
      <c r="G186" s="88"/>
    </row>
    <row r="187" spans="1:7" s="41" customFormat="1" ht="15" customHeight="1">
      <c r="A187" s="1"/>
      <c r="B187" s="2"/>
      <c r="C187" s="3"/>
      <c r="D187" s="1"/>
      <c r="E187" s="4"/>
      <c r="F187" s="5"/>
      <c r="G187" s="88"/>
    </row>
    <row r="188" ht="12.75">
      <c r="G188" s="88"/>
    </row>
    <row r="189" spans="1:8" s="41" customFormat="1" ht="15" customHeight="1">
      <c r="A189" s="1"/>
      <c r="B189" s="2"/>
      <c r="C189" s="3"/>
      <c r="D189" s="1"/>
      <c r="E189" s="4"/>
      <c r="F189" s="5"/>
      <c r="G189" s="88"/>
      <c r="H189" s="26"/>
    </row>
    <row r="190" spans="1:7" s="41" customFormat="1" ht="15" customHeight="1">
      <c r="A190" s="1"/>
      <c r="B190" s="2"/>
      <c r="C190" s="3"/>
      <c r="D190" s="1"/>
      <c r="E190" s="4"/>
      <c r="F190" s="5"/>
      <c r="G190" s="88"/>
    </row>
    <row r="191" ht="30" customHeight="1">
      <c r="G191" s="88"/>
    </row>
    <row r="192" ht="30" customHeight="1">
      <c r="G192" s="88"/>
    </row>
    <row r="193" spans="1:7" s="41" customFormat="1" ht="15" customHeight="1">
      <c r="A193" s="1"/>
      <c r="B193" s="2"/>
      <c r="C193" s="3"/>
      <c r="D193" s="1"/>
      <c r="E193" s="4"/>
      <c r="F193" s="5"/>
      <c r="G193" s="88"/>
    </row>
    <row r="194" ht="30" customHeight="1">
      <c r="G194" s="56"/>
    </row>
    <row r="195" ht="30" customHeight="1">
      <c r="G195" s="56"/>
    </row>
    <row r="196" spans="1:7" s="41" customFormat="1" ht="15" customHeight="1">
      <c r="A196" s="1"/>
      <c r="B196" s="2"/>
      <c r="C196" s="3"/>
      <c r="D196" s="1"/>
      <c r="E196" s="4"/>
      <c r="F196" s="5"/>
      <c r="G196" s="87"/>
    </row>
    <row r="197" spans="1:8" s="41" customFormat="1" ht="15" customHeight="1">
      <c r="A197" s="1"/>
      <c r="B197" s="2"/>
      <c r="C197" s="3"/>
      <c r="D197" s="1"/>
      <c r="E197" s="4"/>
      <c r="F197" s="5"/>
      <c r="G197" s="87"/>
      <c r="H197" s="26"/>
    </row>
    <row r="198" spans="1:7" s="41" customFormat="1" ht="15" customHeight="1">
      <c r="A198" s="1"/>
      <c r="B198" s="2"/>
      <c r="C198" s="3"/>
      <c r="D198" s="1"/>
      <c r="E198" s="4"/>
      <c r="F198" s="5"/>
      <c r="G198" s="87"/>
    </row>
    <row r="199" spans="1:7" s="89" customFormat="1" ht="30" customHeight="1">
      <c r="A199" s="1"/>
      <c r="B199" s="2"/>
      <c r="C199" s="3"/>
      <c r="D199" s="1"/>
      <c r="E199" s="4"/>
      <c r="F199" s="5"/>
      <c r="G199" s="56"/>
    </row>
    <row r="200" spans="1:7" s="89" customFormat="1" ht="21" customHeight="1">
      <c r="A200" s="1"/>
      <c r="B200" s="2"/>
      <c r="C200" s="3"/>
      <c r="D200" s="1"/>
      <c r="E200" s="4"/>
      <c r="F200" s="5"/>
      <c r="G200" s="56"/>
    </row>
    <row r="201" spans="1:7" s="89" customFormat="1" ht="21" customHeight="1">
      <c r="A201" s="1"/>
      <c r="B201" s="2"/>
      <c r="C201" s="3"/>
      <c r="D201" s="1"/>
      <c r="E201" s="4"/>
      <c r="F201" s="5"/>
      <c r="G201" s="56"/>
    </row>
    <row r="202" spans="1:7" s="89" customFormat="1" ht="21" customHeight="1">
      <c r="A202" s="1"/>
      <c r="B202" s="2"/>
      <c r="C202" s="3"/>
      <c r="D202" s="1"/>
      <c r="E202" s="4"/>
      <c r="F202" s="5"/>
      <c r="G202" s="95"/>
    </row>
    <row r="203" spans="1:7" s="89" customFormat="1" ht="21" customHeight="1">
      <c r="A203" s="1"/>
      <c r="B203" s="2"/>
      <c r="C203" s="3"/>
      <c r="D203" s="1"/>
      <c r="E203" s="4"/>
      <c r="F203" s="5"/>
      <c r="G203" s="87"/>
    </row>
    <row r="204" spans="1:7" s="89" customFormat="1" ht="30" customHeight="1">
      <c r="A204" s="1"/>
      <c r="B204" s="2"/>
      <c r="C204" s="3"/>
      <c r="D204" s="1"/>
      <c r="E204" s="4"/>
      <c r="F204" s="5"/>
      <c r="G204" s="56"/>
    </row>
    <row r="205" spans="1:7" s="89" customFormat="1" ht="23.25" customHeight="1">
      <c r="A205" s="1"/>
      <c r="B205" s="2"/>
      <c r="C205" s="3"/>
      <c r="D205" s="1"/>
      <c r="E205" s="4"/>
      <c r="F205" s="5"/>
      <c r="G205" s="56"/>
    </row>
    <row r="206" spans="1:7" s="89" customFormat="1" ht="23.25" customHeight="1">
      <c r="A206" s="1"/>
      <c r="B206" s="2"/>
      <c r="C206" s="3"/>
      <c r="D206" s="1"/>
      <c r="E206" s="4"/>
      <c r="F206" s="5"/>
      <c r="G206" s="87"/>
    </row>
    <row r="207" spans="1:7" s="89" customFormat="1" ht="23.25" customHeight="1">
      <c r="A207" s="1"/>
      <c r="B207" s="2"/>
      <c r="C207" s="3"/>
      <c r="D207" s="1"/>
      <c r="E207" s="4"/>
      <c r="F207" s="5"/>
      <c r="G207" s="87"/>
    </row>
    <row r="208" spans="1:7" s="89" customFormat="1" ht="23.25" customHeight="1">
      <c r="A208" s="1"/>
      <c r="B208" s="2"/>
      <c r="C208" s="3"/>
      <c r="D208" s="1"/>
      <c r="E208" s="4"/>
      <c r="F208" s="5"/>
      <c r="G208" s="87"/>
    </row>
    <row r="209" spans="1:8" s="41" customFormat="1" ht="15" customHeight="1">
      <c r="A209" s="1"/>
      <c r="B209" s="2"/>
      <c r="C209" s="3"/>
      <c r="D209" s="1"/>
      <c r="E209" s="4"/>
      <c r="F209" s="5"/>
      <c r="G209" s="87"/>
      <c r="H209" s="26"/>
    </row>
    <row r="210" spans="1:7" s="41" customFormat="1" ht="30" customHeight="1">
      <c r="A210" s="1"/>
      <c r="B210" s="2"/>
      <c r="C210" s="3"/>
      <c r="D210" s="1"/>
      <c r="E210" s="4"/>
      <c r="F210" s="5"/>
      <c r="G210" s="87"/>
    </row>
    <row r="211" ht="15" customHeight="1">
      <c r="G211" s="87"/>
    </row>
    <row r="212" ht="43.5" customHeight="1">
      <c r="G212" s="87"/>
    </row>
    <row r="213" ht="30" customHeight="1">
      <c r="G213" s="87"/>
    </row>
    <row r="214" spans="1:7" s="41" customFormat="1" ht="15" customHeight="1">
      <c r="A214" s="1"/>
      <c r="B214" s="2"/>
      <c r="C214" s="3"/>
      <c r="D214" s="1"/>
      <c r="E214" s="4"/>
      <c r="F214" s="5"/>
      <c r="G214" s="87"/>
    </row>
    <row r="215" spans="1:8" s="41" customFormat="1" ht="15" customHeight="1">
      <c r="A215" s="1"/>
      <c r="B215" s="2"/>
      <c r="C215" s="3"/>
      <c r="D215" s="1"/>
      <c r="E215" s="4"/>
      <c r="F215" s="5"/>
      <c r="G215" s="87"/>
      <c r="H215" s="26"/>
    </row>
    <row r="216" spans="1:7" s="41" customFormat="1" ht="15" customHeight="1">
      <c r="A216" s="1"/>
      <c r="B216" s="2"/>
      <c r="C216" s="3"/>
      <c r="D216" s="1"/>
      <c r="E216" s="4"/>
      <c r="F216" s="5"/>
      <c r="G216" s="87"/>
    </row>
    <row r="217" spans="7:8" ht="15" customHeight="1">
      <c r="G217" s="87"/>
      <c r="H217" s="96"/>
    </row>
    <row r="218" ht="30" customHeight="1">
      <c r="G218" s="87"/>
    </row>
    <row r="219" spans="1:8" s="41" customFormat="1" ht="15" customHeight="1">
      <c r="A219" s="1"/>
      <c r="B219" s="2"/>
      <c r="C219" s="3"/>
      <c r="D219" s="1"/>
      <c r="E219" s="4"/>
      <c r="F219" s="5"/>
      <c r="G219" s="87"/>
      <c r="H219" s="26"/>
    </row>
    <row r="220" spans="1:7" s="41" customFormat="1" ht="15" customHeight="1">
      <c r="A220" s="1"/>
      <c r="B220" s="2"/>
      <c r="C220" s="3"/>
      <c r="D220" s="1"/>
      <c r="E220" s="4"/>
      <c r="F220" s="5"/>
      <c r="G220" s="87"/>
    </row>
    <row r="221" spans="7:9" ht="12.75">
      <c r="G221" s="56"/>
      <c r="H221" s="97"/>
      <c r="I221" s="97" t="e">
        <f>H221/#REF!</f>
        <v>#VALUE!</v>
      </c>
    </row>
    <row r="222" spans="7:9" ht="12.75">
      <c r="G222" s="56"/>
      <c r="I222" s="97" t="e">
        <f>I221/0.6*0.4</f>
        <v>#VALUE!</v>
      </c>
    </row>
    <row r="223" ht="15" customHeight="1">
      <c r="G223" s="87"/>
    </row>
    <row r="224" ht="12.75">
      <c r="G224" s="87"/>
    </row>
    <row r="225" ht="12.75">
      <c r="G225" s="87"/>
    </row>
    <row r="226" ht="12.75">
      <c r="G226" s="56"/>
    </row>
    <row r="227" ht="12.75">
      <c r="G227" s="56"/>
    </row>
    <row r="228" ht="12.75">
      <c r="G228" s="87"/>
    </row>
    <row r="229" ht="12.75">
      <c r="G229" s="87"/>
    </row>
    <row r="230" ht="15" customHeight="1">
      <c r="G230" s="87"/>
    </row>
    <row r="231" spans="7:11" ht="12.75">
      <c r="G231" s="56"/>
      <c r="K231" s="98"/>
    </row>
    <row r="232" spans="7:11" ht="12.75">
      <c r="G232" s="56"/>
      <c r="K232" s="98"/>
    </row>
    <row r="233" ht="12.75">
      <c r="G233" s="56"/>
    </row>
    <row r="234" ht="12.75">
      <c r="G234" s="87"/>
    </row>
    <row r="235" ht="12.75">
      <c r="G235" s="87"/>
    </row>
    <row r="236" spans="1:8" s="41" customFormat="1" ht="15" customHeight="1">
      <c r="A236" s="1"/>
      <c r="B236" s="2"/>
      <c r="C236" s="3"/>
      <c r="D236" s="1"/>
      <c r="E236" s="4"/>
      <c r="F236" s="5"/>
      <c r="G236" s="87"/>
      <c r="H236" s="26"/>
    </row>
    <row r="237" spans="1:7" s="41" customFormat="1" ht="15" customHeight="1">
      <c r="A237" s="1"/>
      <c r="B237" s="2"/>
      <c r="C237" s="3"/>
      <c r="D237" s="1"/>
      <c r="E237" s="4"/>
      <c r="F237" s="5"/>
      <c r="G237" s="56"/>
    </row>
    <row r="238" ht="30" customHeight="1">
      <c r="G238" s="56"/>
    </row>
    <row r="239" ht="15" customHeight="1">
      <c r="G239" s="88"/>
    </row>
    <row r="240" ht="39.75" customHeight="1">
      <c r="G240" s="99"/>
    </row>
    <row r="241" spans="1:8" s="41" customFormat="1" ht="15" customHeight="1">
      <c r="A241" s="1"/>
      <c r="B241" s="2"/>
      <c r="C241" s="3"/>
      <c r="D241" s="1"/>
      <c r="E241" s="4"/>
      <c r="F241" s="5"/>
      <c r="G241" s="99"/>
      <c r="H241" s="26"/>
    </row>
    <row r="242" spans="1:7" s="41" customFormat="1" ht="15" customHeight="1">
      <c r="A242" s="1"/>
      <c r="B242" s="2"/>
      <c r="C242" s="3"/>
      <c r="D242" s="1"/>
      <c r="E242" s="4"/>
      <c r="F242" s="5"/>
      <c r="G242" s="56"/>
    </row>
    <row r="243" ht="15" customHeight="1">
      <c r="G243" s="88"/>
    </row>
    <row r="244" ht="15" customHeight="1">
      <c r="G244" s="88"/>
    </row>
    <row r="245" ht="15" customHeight="1">
      <c r="G245" s="88"/>
    </row>
    <row r="246" spans="1:7" s="41" customFormat="1" ht="15" customHeight="1">
      <c r="A246" s="1"/>
      <c r="B246" s="2"/>
      <c r="C246" s="3"/>
      <c r="D246" s="1"/>
      <c r="E246" s="4"/>
      <c r="F246" s="5"/>
      <c r="G246" s="56"/>
    </row>
    <row r="247" spans="1:8" s="41" customFormat="1" ht="15" customHeight="1">
      <c r="A247" s="1"/>
      <c r="B247" s="2"/>
      <c r="C247" s="3"/>
      <c r="D247" s="1"/>
      <c r="E247" s="4"/>
      <c r="F247" s="5"/>
      <c r="G247" s="56"/>
      <c r="H247" s="26"/>
    </row>
    <row r="248" spans="1:7" s="41" customFormat="1" ht="15" customHeight="1">
      <c r="A248" s="1"/>
      <c r="B248" s="2"/>
      <c r="C248" s="3"/>
      <c r="D248" s="1"/>
      <c r="E248" s="4"/>
      <c r="F248" s="5"/>
      <c r="G248" s="87"/>
    </row>
    <row r="249" ht="30" customHeight="1">
      <c r="G249" s="87"/>
    </row>
    <row r="250" ht="15.75" customHeight="1">
      <c r="G250" s="56"/>
    </row>
    <row r="251" ht="15" customHeight="1">
      <c r="G251" s="56"/>
    </row>
    <row r="252" spans="1:8" s="41" customFormat="1" ht="15" customHeight="1">
      <c r="A252" s="1"/>
      <c r="B252" s="2"/>
      <c r="C252" s="3"/>
      <c r="D252" s="1"/>
      <c r="E252" s="4"/>
      <c r="F252" s="5"/>
      <c r="G252" s="87"/>
      <c r="H252" s="26"/>
    </row>
    <row r="253" spans="1:7" s="41" customFormat="1" ht="15" customHeight="1">
      <c r="A253" s="1"/>
      <c r="B253" s="2"/>
      <c r="C253" s="3"/>
      <c r="D253" s="1"/>
      <c r="E253" s="4"/>
      <c r="F253" s="5"/>
      <c r="G253" s="87"/>
    </row>
    <row r="254" spans="1:7" s="89" customFormat="1" ht="12.75">
      <c r="A254" s="1"/>
      <c r="B254" s="2"/>
      <c r="C254" s="3"/>
      <c r="D254" s="1"/>
      <c r="E254" s="4"/>
      <c r="F254" s="5"/>
      <c r="G254" s="87"/>
    </row>
    <row r="255" spans="1:7" s="100" customFormat="1" ht="14.25" customHeight="1">
      <c r="A255" s="1"/>
      <c r="B255" s="2"/>
      <c r="C255" s="3"/>
      <c r="D255" s="1"/>
      <c r="E255" s="4"/>
      <c r="F255" s="5"/>
      <c r="G255" s="87"/>
    </row>
    <row r="256" spans="1:7" s="100" customFormat="1" ht="15.75" customHeight="1">
      <c r="A256" s="1"/>
      <c r="B256" s="2"/>
      <c r="C256" s="3"/>
      <c r="D256" s="1"/>
      <c r="E256" s="4"/>
      <c r="F256" s="5"/>
      <c r="G256" s="87"/>
    </row>
    <row r="257" spans="1:7" s="41" customFormat="1" ht="15" customHeight="1">
      <c r="A257" s="1"/>
      <c r="B257" s="2"/>
      <c r="C257" s="3"/>
      <c r="D257" s="1"/>
      <c r="E257" s="4"/>
      <c r="F257" s="5"/>
      <c r="G257" s="87"/>
    </row>
    <row r="258" spans="1:7" s="89" customFormat="1" ht="12.75">
      <c r="A258" s="1"/>
      <c r="B258" s="2"/>
      <c r="C258" s="3"/>
      <c r="D258" s="1"/>
      <c r="E258" s="4"/>
      <c r="F258" s="5"/>
      <c r="G258" s="56"/>
    </row>
    <row r="259" spans="1:7" s="89" customFormat="1" ht="12.75">
      <c r="A259" s="1"/>
      <c r="B259" s="2"/>
      <c r="C259" s="3"/>
      <c r="D259" s="1"/>
      <c r="E259" s="4"/>
      <c r="F259" s="5"/>
      <c r="G259" s="56"/>
    </row>
    <row r="260" spans="1:7" s="89" customFormat="1" ht="12.75">
      <c r="A260" s="1"/>
      <c r="B260" s="2"/>
      <c r="C260" s="3"/>
      <c r="D260" s="1"/>
      <c r="E260" s="4"/>
      <c r="F260" s="5"/>
      <c r="G260" s="88"/>
    </row>
    <row r="261" spans="1:8" s="41" customFormat="1" ht="15" customHeight="1">
      <c r="A261" s="1"/>
      <c r="B261" s="2"/>
      <c r="C261" s="3"/>
      <c r="D261" s="1"/>
      <c r="E261" s="4"/>
      <c r="F261" s="5"/>
      <c r="G261" s="88"/>
      <c r="H261" s="26"/>
    </row>
    <row r="262" spans="1:7" s="41" customFormat="1" ht="15" customHeight="1">
      <c r="A262" s="1"/>
      <c r="B262" s="2"/>
      <c r="C262" s="3"/>
      <c r="D262" s="1"/>
      <c r="E262" s="4"/>
      <c r="F262" s="5"/>
      <c r="G262" s="88"/>
    </row>
    <row r="263" ht="30" customHeight="1">
      <c r="G263" s="87"/>
    </row>
    <row r="264" ht="30" customHeight="1">
      <c r="G264" s="87"/>
    </row>
    <row r="265" spans="1:8" s="41" customFormat="1" ht="15" customHeight="1">
      <c r="A265" s="1"/>
      <c r="B265" s="2"/>
      <c r="C265" s="3"/>
      <c r="D265" s="1"/>
      <c r="E265" s="4"/>
      <c r="F265" s="5"/>
      <c r="G265" s="87"/>
      <c r="H265" s="26"/>
    </row>
    <row r="266" spans="1:7" s="41" customFormat="1" ht="15" customHeight="1">
      <c r="A266" s="1"/>
      <c r="B266" s="2"/>
      <c r="C266" s="3"/>
      <c r="D266" s="1"/>
      <c r="E266" s="4"/>
      <c r="F266" s="5"/>
      <c r="G266" s="87"/>
    </row>
    <row r="267" ht="12.75">
      <c r="G267" s="87"/>
    </row>
    <row r="268" ht="12.75">
      <c r="G268" s="87"/>
    </row>
    <row r="269" ht="30" customHeight="1">
      <c r="G269" s="87"/>
    </row>
    <row r="270" ht="30" customHeight="1">
      <c r="G270" s="87"/>
    </row>
    <row r="271" ht="30" customHeight="1">
      <c r="G271" s="87"/>
    </row>
    <row r="272" ht="39.75" customHeight="1">
      <c r="G272" s="87"/>
    </row>
    <row r="273" spans="1:8" s="41" customFormat="1" ht="15" customHeight="1">
      <c r="A273" s="1"/>
      <c r="B273" s="2"/>
      <c r="C273" s="3"/>
      <c r="D273" s="1"/>
      <c r="E273" s="4"/>
      <c r="F273" s="5"/>
      <c r="G273" s="101"/>
      <c r="H273" s="26"/>
    </row>
    <row r="274" spans="1:7" s="41" customFormat="1" ht="15" customHeight="1">
      <c r="A274" s="1"/>
      <c r="B274" s="2"/>
      <c r="C274" s="3"/>
      <c r="D274" s="1"/>
      <c r="E274" s="4"/>
      <c r="F274" s="5"/>
      <c r="G274" s="102"/>
    </row>
    <row r="275" spans="1:7" s="89" customFormat="1" ht="12.75">
      <c r="A275" s="1"/>
      <c r="B275" s="2"/>
      <c r="C275" s="3"/>
      <c r="D275" s="1"/>
      <c r="E275" s="4"/>
      <c r="F275" s="5"/>
      <c r="G275" s="102"/>
    </row>
    <row r="276" spans="1:7" s="89" customFormat="1" ht="18.75" customHeight="1">
      <c r="A276" s="1"/>
      <c r="B276" s="2"/>
      <c r="C276" s="3"/>
      <c r="D276" s="1"/>
      <c r="E276" s="4"/>
      <c r="F276" s="5"/>
      <c r="G276" s="102"/>
    </row>
    <row r="277" spans="1:7" s="89" customFormat="1" ht="18.75" customHeight="1">
      <c r="A277" s="1"/>
      <c r="B277" s="2"/>
      <c r="C277" s="3"/>
      <c r="D277" s="1"/>
      <c r="E277" s="4"/>
      <c r="F277" s="5"/>
      <c r="G277" s="102"/>
    </row>
    <row r="278" ht="12.75">
      <c r="G278" s="87"/>
    </row>
    <row r="279" ht="12.75">
      <c r="G279" s="87"/>
    </row>
    <row r="280" ht="12.75">
      <c r="G280" s="87"/>
    </row>
    <row r="281" ht="12.75">
      <c r="G281" s="87"/>
    </row>
    <row r="282" ht="12.75">
      <c r="G282" s="87"/>
    </row>
    <row r="283" ht="12.75">
      <c r="G283" s="56"/>
    </row>
    <row r="284" ht="12.75">
      <c r="G284" s="56"/>
    </row>
    <row r="285" ht="12.75">
      <c r="G285" s="56"/>
    </row>
    <row r="286" ht="12.75">
      <c r="G286" s="87"/>
    </row>
    <row r="287" ht="12.75">
      <c r="G287" s="87"/>
    </row>
    <row r="288" spans="7:8" ht="12.75">
      <c r="G288" s="56"/>
      <c r="H288" s="103"/>
    </row>
    <row r="289" spans="7:8" ht="12.75">
      <c r="G289" s="87"/>
      <c r="H289" s="104"/>
    </row>
    <row r="290" spans="7:8" ht="12.75">
      <c r="G290" s="56"/>
      <c r="H290" s="104"/>
    </row>
    <row r="291" spans="7:8" ht="12.75">
      <c r="G291" s="56"/>
      <c r="H291" s="104"/>
    </row>
    <row r="292" spans="7:8" ht="12.75">
      <c r="G292" s="87"/>
      <c r="H292" s="104"/>
    </row>
    <row r="293" ht="31.5" customHeight="1">
      <c r="G293" s="87"/>
    </row>
    <row r="294" ht="31.5" customHeight="1">
      <c r="G294" s="56"/>
    </row>
    <row r="295" ht="31.5" customHeight="1">
      <c r="G295" s="56"/>
    </row>
    <row r="296" ht="12.75">
      <c r="G296" s="88"/>
    </row>
    <row r="297" ht="12.75">
      <c r="G297" s="88"/>
    </row>
    <row r="298" spans="1:7" s="41" customFormat="1" ht="15" customHeight="1">
      <c r="A298" s="1"/>
      <c r="B298" s="2"/>
      <c r="C298" s="3"/>
      <c r="D298" s="1"/>
      <c r="E298" s="4"/>
      <c r="F298" s="5"/>
      <c r="G298" s="88"/>
    </row>
    <row r="299" spans="1:8" s="41" customFormat="1" ht="15" customHeight="1">
      <c r="A299" s="1"/>
      <c r="B299" s="2"/>
      <c r="C299" s="3"/>
      <c r="D299" s="1"/>
      <c r="E299" s="4"/>
      <c r="F299" s="5"/>
      <c r="G299" s="88"/>
      <c r="H299" s="26"/>
    </row>
    <row r="300" spans="1:8" s="41" customFormat="1" ht="15" customHeight="1">
      <c r="A300" s="1"/>
      <c r="B300" s="2"/>
      <c r="C300" s="3"/>
      <c r="D300" s="1"/>
      <c r="E300" s="4"/>
      <c r="F300" s="5"/>
      <c r="G300" s="88"/>
      <c r="H300" s="26"/>
    </row>
    <row r="301" spans="1:8" s="41" customFormat="1" ht="12.75">
      <c r="A301" s="1"/>
      <c r="B301" s="2"/>
      <c r="C301" s="3"/>
      <c r="D301" s="1"/>
      <c r="E301" s="4"/>
      <c r="F301" s="5"/>
      <c r="G301" s="88"/>
      <c r="H301" s="26"/>
    </row>
    <row r="302" spans="1:8" s="41" customFormat="1" ht="12.75">
      <c r="A302" s="1"/>
      <c r="B302" s="2"/>
      <c r="C302" s="3"/>
      <c r="D302" s="1"/>
      <c r="E302" s="4"/>
      <c r="F302" s="5"/>
      <c r="G302" s="56"/>
      <c r="H302" s="26"/>
    </row>
    <row r="303" spans="1:8" s="41" customFormat="1" ht="15" customHeight="1">
      <c r="A303" s="1"/>
      <c r="B303" s="2"/>
      <c r="C303" s="3"/>
      <c r="D303" s="1"/>
      <c r="E303" s="4"/>
      <c r="F303" s="5"/>
      <c r="G303" s="56"/>
      <c r="H303" s="26"/>
    </row>
    <row r="304" spans="1:8" s="41" customFormat="1" ht="12.75">
      <c r="A304" s="1"/>
      <c r="B304" s="2"/>
      <c r="C304" s="3"/>
      <c r="D304" s="1"/>
      <c r="E304" s="4"/>
      <c r="F304" s="5"/>
      <c r="G304" s="56"/>
      <c r="H304" s="26"/>
    </row>
    <row r="305" spans="1:8" s="41" customFormat="1" ht="15" customHeight="1">
      <c r="A305" s="1"/>
      <c r="B305" s="2"/>
      <c r="C305" s="3"/>
      <c r="D305" s="1"/>
      <c r="E305" s="4"/>
      <c r="F305" s="5"/>
      <c r="G305" s="87"/>
      <c r="H305" s="26"/>
    </row>
    <row r="306" spans="1:7" s="41" customFormat="1" ht="15" customHeight="1">
      <c r="A306" s="1"/>
      <c r="B306" s="2"/>
      <c r="C306" s="3"/>
      <c r="D306" s="1"/>
      <c r="E306" s="4"/>
      <c r="F306" s="5"/>
      <c r="G306" s="87"/>
    </row>
    <row r="307" ht="12.75">
      <c r="G307" s="87"/>
    </row>
    <row r="308" ht="12.75">
      <c r="G308" s="87"/>
    </row>
    <row r="309" spans="1:8" s="41" customFormat="1" ht="15" customHeight="1">
      <c r="A309" s="1"/>
      <c r="B309" s="2"/>
      <c r="C309" s="3"/>
      <c r="D309" s="1"/>
      <c r="E309" s="4"/>
      <c r="F309" s="5"/>
      <c r="G309" s="1"/>
      <c r="H309" s="26"/>
    </row>
    <row r="310" spans="1:7" s="41" customFormat="1" ht="30" customHeight="1">
      <c r="A310" s="1"/>
      <c r="B310" s="2"/>
      <c r="C310" s="3"/>
      <c r="D310" s="1"/>
      <c r="E310" s="4"/>
      <c r="F310" s="5"/>
      <c r="G310" s="1"/>
    </row>
    <row r="311" spans="1:7" s="89" customFormat="1" ht="42.75" customHeight="1">
      <c r="A311" s="1"/>
      <c r="B311" s="2"/>
      <c r="C311" s="3"/>
      <c r="D311" s="1"/>
      <c r="E311" s="4"/>
      <c r="F311" s="5"/>
      <c r="G311" s="1"/>
    </row>
    <row r="312" spans="1:7" s="89" customFormat="1" ht="19.5" customHeight="1">
      <c r="A312" s="1"/>
      <c r="B312" s="2"/>
      <c r="C312" s="3"/>
      <c r="D312" s="1"/>
      <c r="E312" s="4"/>
      <c r="F312" s="5"/>
      <c r="G312" s="1"/>
    </row>
    <row r="313" spans="1:7" s="89" customFormat="1" ht="19.5" customHeight="1">
      <c r="A313" s="1"/>
      <c r="B313" s="2"/>
      <c r="C313" s="3"/>
      <c r="D313" s="1"/>
      <c r="E313" s="4"/>
      <c r="F313" s="5"/>
      <c r="G313" s="1"/>
    </row>
    <row r="314" spans="1:7" s="89" customFormat="1" ht="19.5" customHeight="1">
      <c r="A314" s="1"/>
      <c r="B314" s="2"/>
      <c r="C314" s="3"/>
      <c r="D314" s="1"/>
      <c r="E314" s="4"/>
      <c r="F314" s="5"/>
      <c r="G314" s="1"/>
    </row>
    <row r="315" spans="1:7" s="89" customFormat="1" ht="19.5" customHeight="1">
      <c r="A315" s="1"/>
      <c r="B315" s="2"/>
      <c r="C315" s="3"/>
      <c r="D315" s="1"/>
      <c r="E315" s="4"/>
      <c r="F315" s="5"/>
      <c r="G315" s="1"/>
    </row>
    <row r="316" spans="1:7" s="89" customFormat="1" ht="19.5" customHeight="1">
      <c r="A316" s="1"/>
      <c r="B316" s="2"/>
      <c r="C316" s="3"/>
      <c r="D316" s="1"/>
      <c r="E316" s="4"/>
      <c r="F316" s="5"/>
      <c r="G316" s="1"/>
    </row>
    <row r="317" spans="1:7" s="41" customFormat="1" ht="15" customHeight="1">
      <c r="A317" s="1"/>
      <c r="B317" s="2"/>
      <c r="C317" s="3"/>
      <c r="D317" s="1"/>
      <c r="E317" s="4"/>
      <c r="F317" s="5"/>
      <c r="G317" s="1"/>
    </row>
    <row r="318" spans="1:8" s="41" customFormat="1" ht="15" customHeight="1">
      <c r="A318" s="1"/>
      <c r="B318" s="2"/>
      <c r="C318" s="3"/>
      <c r="D318" s="1"/>
      <c r="E318" s="4"/>
      <c r="F318" s="5"/>
      <c r="G318" s="1"/>
      <c r="H318" s="26"/>
    </row>
    <row r="319" spans="1:7" s="41" customFormat="1" ht="15" customHeight="1">
      <c r="A319" s="1"/>
      <c r="B319" s="2"/>
      <c r="C319" s="3"/>
      <c r="D319" s="1"/>
      <c r="E319" s="4"/>
      <c r="F319" s="5"/>
      <c r="G319" s="1"/>
    </row>
    <row r="320" ht="30" customHeight="1">
      <c r="I320" s="105"/>
    </row>
  </sheetData>
  <sheetProtection selectLockedCells="1" selectUnlockedCells="1"/>
  <mergeCells count="74">
    <mergeCell ref="A1:A2"/>
    <mergeCell ref="B1:B2"/>
    <mergeCell ref="C1:C2"/>
    <mergeCell ref="D1:D2"/>
    <mergeCell ref="E1:E2"/>
    <mergeCell ref="F1:F2"/>
    <mergeCell ref="A10:A12"/>
    <mergeCell ref="B10:B12"/>
    <mergeCell ref="D10:D12"/>
    <mergeCell ref="F10:F12"/>
    <mergeCell ref="A13:A15"/>
    <mergeCell ref="B13:B15"/>
    <mergeCell ref="D13:D15"/>
    <mergeCell ref="F13:F15"/>
    <mergeCell ref="A22:A25"/>
    <mergeCell ref="B22:B25"/>
    <mergeCell ref="D22:D25"/>
    <mergeCell ref="F22:F25"/>
    <mergeCell ref="A26:A28"/>
    <mergeCell ref="B26:B28"/>
    <mergeCell ref="D26:D28"/>
    <mergeCell ref="F26:F28"/>
    <mergeCell ref="A30:A33"/>
    <mergeCell ref="B30:B33"/>
    <mergeCell ref="D30:D33"/>
    <mergeCell ref="F30:F33"/>
    <mergeCell ref="A36:A38"/>
    <mergeCell ref="B36:B38"/>
    <mergeCell ref="D36:D38"/>
    <mergeCell ref="F36:F38"/>
    <mergeCell ref="A40:A41"/>
    <mergeCell ref="B40:B41"/>
    <mergeCell ref="D40:D41"/>
    <mergeCell ref="F40:F41"/>
    <mergeCell ref="A42:A43"/>
    <mergeCell ref="B42:B43"/>
    <mergeCell ref="D42:D43"/>
    <mergeCell ref="F42:F43"/>
    <mergeCell ref="A50:A52"/>
    <mergeCell ref="B50:B52"/>
    <mergeCell ref="D50:D52"/>
    <mergeCell ref="F50:F52"/>
    <mergeCell ref="A53:A55"/>
    <mergeCell ref="B53:B55"/>
    <mergeCell ref="D53:D55"/>
    <mergeCell ref="F53:F55"/>
    <mergeCell ref="A57:A59"/>
    <mergeCell ref="B57:B59"/>
    <mergeCell ref="D57:D59"/>
    <mergeCell ref="F57:F59"/>
    <mergeCell ref="A62:A64"/>
    <mergeCell ref="B62:B64"/>
    <mergeCell ref="D62:D64"/>
    <mergeCell ref="F62:F64"/>
    <mergeCell ref="A65:A67"/>
    <mergeCell ref="B65:B67"/>
    <mergeCell ref="D65:D67"/>
    <mergeCell ref="F65:F67"/>
    <mergeCell ref="A68:A70"/>
    <mergeCell ref="B68:B70"/>
    <mergeCell ref="D68:D70"/>
    <mergeCell ref="F68:F70"/>
    <mergeCell ref="A74:A76"/>
    <mergeCell ref="B74:B76"/>
    <mergeCell ref="D74:D76"/>
    <mergeCell ref="F74:F76"/>
    <mergeCell ref="A77:A79"/>
    <mergeCell ref="B77:B79"/>
    <mergeCell ref="D77:D79"/>
    <mergeCell ref="F77:F79"/>
    <mergeCell ref="A83:A85"/>
    <mergeCell ref="B83:B85"/>
    <mergeCell ref="D83:D85"/>
    <mergeCell ref="F83:F85"/>
  </mergeCells>
  <printOptions/>
  <pageMargins left="1.575" right="0.7875" top="1.18125" bottom="0.7875" header="0.5118055555555555" footer="0.5118055555555555"/>
  <pageSetup horizontalDpi="300" verticalDpi="300" orientation="portrait" paperSize="9" scale="74"/>
  <headerFooter alignWithMargins="0">
    <oddHeader>&amp;CPRZEDMIAR ROBÓT
OBIEKTY MOSTOWE
most JNI 31001102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6"/>
  <sheetViews>
    <sheetView showZeros="0" tabSelected="1" view="pageBreakPreview" zoomScale="85" zoomScaleNormal="85" zoomScaleSheetLayoutView="85" workbookViewId="0" topLeftCell="A1">
      <selection activeCell="I188" sqref="I187:I188"/>
    </sheetView>
  </sheetViews>
  <sheetFormatPr defaultColWidth="9.00390625" defaultRowHeight="12.75"/>
  <cols>
    <col min="1" max="1" width="4.75390625" style="1" customWidth="1"/>
    <col min="2" max="2" width="15.00390625" style="2" customWidth="1"/>
    <col min="3" max="3" width="42.125" style="3" customWidth="1"/>
    <col min="4" max="4" width="9.375" style="3" customWidth="1"/>
    <col min="5" max="5" width="11.875" style="1" customWidth="1"/>
    <col min="6" max="6" width="12.125" style="5" customWidth="1"/>
    <col min="7" max="7" width="14.375" style="1" customWidth="1"/>
    <col min="8" max="8" width="16.25390625" style="2" customWidth="1"/>
    <col min="9" max="9" width="13.875" style="1" customWidth="1"/>
    <col min="10" max="10" width="13.75390625" style="1" customWidth="1"/>
    <col min="11" max="75" width="16.75390625" style="1" customWidth="1"/>
    <col min="76" max="16384" width="9.125" style="1" customWidth="1"/>
  </cols>
  <sheetData>
    <row r="1" spans="1:61" s="12" customFormat="1" ht="15" customHeight="1">
      <c r="A1" s="6" t="s">
        <v>0</v>
      </c>
      <c r="B1" s="7" t="s">
        <v>1</v>
      </c>
      <c r="C1" s="8" t="s">
        <v>2</v>
      </c>
      <c r="D1" s="8" t="s">
        <v>142</v>
      </c>
      <c r="E1" s="8" t="s">
        <v>3</v>
      </c>
      <c r="F1" s="8"/>
      <c r="G1" s="106" t="s">
        <v>143</v>
      </c>
      <c r="H1" s="106" t="s">
        <v>144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s="12" customFormat="1" ht="15" customHeight="1">
      <c r="A2" s="6"/>
      <c r="B2" s="7"/>
      <c r="C2" s="8"/>
      <c r="D2" s="8"/>
      <c r="E2" s="8"/>
      <c r="F2" s="8"/>
      <c r="G2" s="106" t="s">
        <v>145</v>
      </c>
      <c r="H2" s="106" t="s">
        <v>145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8" s="12" customFormat="1" ht="15" customHeight="1">
      <c r="A3" s="13">
        <v>1</v>
      </c>
      <c r="B3" s="14">
        <f aca="true" t="shared" si="0" ref="B3:H3">1+A3</f>
        <v>2</v>
      </c>
      <c r="C3" s="14">
        <f t="shared" si="0"/>
        <v>3</v>
      </c>
      <c r="D3" s="14">
        <f t="shared" si="0"/>
        <v>4</v>
      </c>
      <c r="E3" s="14">
        <f t="shared" si="0"/>
        <v>5</v>
      </c>
      <c r="F3" s="15">
        <f t="shared" si="0"/>
        <v>6</v>
      </c>
      <c r="G3" s="14">
        <f t="shared" si="0"/>
        <v>7</v>
      </c>
      <c r="H3" s="14">
        <f t="shared" si="0"/>
        <v>8</v>
      </c>
    </row>
    <row r="4" spans="1:8" s="11" customFormat="1" ht="15" customHeight="1">
      <c r="A4" s="16"/>
      <c r="B4" s="17" t="s">
        <v>6</v>
      </c>
      <c r="C4" s="18" t="s">
        <v>7</v>
      </c>
      <c r="D4" s="19"/>
      <c r="E4" s="19"/>
      <c r="F4" s="19"/>
      <c r="G4" s="20"/>
      <c r="H4" s="107">
        <f>H5+H8</f>
        <v>0</v>
      </c>
    </row>
    <row r="5" spans="1:8" s="11" customFormat="1" ht="15" customHeight="1">
      <c r="A5" s="21"/>
      <c r="B5" s="22" t="s">
        <v>8</v>
      </c>
      <c r="C5" s="23" t="s">
        <v>9</v>
      </c>
      <c r="D5" s="24"/>
      <c r="E5" s="24"/>
      <c r="F5" s="24"/>
      <c r="G5" s="25"/>
      <c r="H5" s="108">
        <f>H6</f>
        <v>0</v>
      </c>
    </row>
    <row r="6" spans="1:8" s="11" customFormat="1" ht="15" customHeight="1">
      <c r="A6" s="27"/>
      <c r="B6" s="28" t="s">
        <v>10</v>
      </c>
      <c r="C6" s="23" t="s">
        <v>11</v>
      </c>
      <c r="D6" s="24"/>
      <c r="E6" s="24"/>
      <c r="F6" s="24"/>
      <c r="G6" s="109"/>
      <c r="H6" s="110">
        <f>SUM(H7)</f>
        <v>0</v>
      </c>
    </row>
    <row r="7" spans="1:11" s="12" customFormat="1" ht="30" customHeight="1">
      <c r="A7" s="29">
        <v>1</v>
      </c>
      <c r="B7" s="29" t="s">
        <v>12</v>
      </c>
      <c r="C7" s="30" t="s">
        <v>13</v>
      </c>
      <c r="D7" s="31">
        <f>A7</f>
        <v>1</v>
      </c>
      <c r="E7" s="31" t="str">
        <f>'01. PRZEDMIAR ROBÓT'!D7</f>
        <v>rycz.</v>
      </c>
      <c r="F7" s="111">
        <f>'01. PRZEDMIAR ROBÓT'!F7</f>
        <v>1</v>
      </c>
      <c r="G7" s="112"/>
      <c r="H7" s="113">
        <f>F7*G7</f>
        <v>0</v>
      </c>
      <c r="K7" s="36"/>
    </row>
    <row r="8" spans="1:11" s="12" customFormat="1" ht="15" customHeight="1">
      <c r="A8" s="21"/>
      <c r="B8" s="22" t="s">
        <v>15</v>
      </c>
      <c r="C8" s="23" t="s">
        <v>16</v>
      </c>
      <c r="D8" s="24"/>
      <c r="E8" s="24"/>
      <c r="F8" s="114"/>
      <c r="G8" s="109"/>
      <c r="H8" s="108">
        <f>H9</f>
        <v>0</v>
      </c>
      <c r="K8" s="36"/>
    </row>
    <row r="9" spans="1:11" s="12" customFormat="1" ht="15" customHeight="1">
      <c r="A9" s="27"/>
      <c r="B9" s="22" t="s">
        <v>17</v>
      </c>
      <c r="C9" s="23" t="s">
        <v>18</v>
      </c>
      <c r="D9" s="24"/>
      <c r="E9" s="24"/>
      <c r="F9" s="114"/>
      <c r="G9" s="109"/>
      <c r="H9" s="110">
        <f>SUM(H10:H14)</f>
        <v>0</v>
      </c>
      <c r="K9" s="36"/>
    </row>
    <row r="10" spans="1:11" s="12" customFormat="1" ht="30" customHeight="1">
      <c r="A10" s="29">
        <f>MAX($A$7:A9)+1</f>
        <v>2</v>
      </c>
      <c r="B10" s="29" t="s">
        <v>19</v>
      </c>
      <c r="C10" s="30" t="s">
        <v>146</v>
      </c>
      <c r="D10" s="31">
        <f>A10</f>
        <v>2</v>
      </c>
      <c r="E10" s="38" t="str">
        <f>'01. PRZEDMIAR ROBÓT'!D10</f>
        <v>m³</v>
      </c>
      <c r="F10" s="115">
        <f>'01. PRZEDMIAR ROBÓT'!F10</f>
        <v>13</v>
      </c>
      <c r="G10" s="112"/>
      <c r="H10" s="113">
        <f>F10*G10</f>
        <v>0</v>
      </c>
      <c r="I10" s="42"/>
      <c r="K10" s="41"/>
    </row>
    <row r="11" spans="1:11" s="12" customFormat="1" ht="30" customHeight="1">
      <c r="A11" s="29">
        <f>MAX($A$7:A10)+1</f>
        <v>3</v>
      </c>
      <c r="B11" s="29" t="s">
        <v>23</v>
      </c>
      <c r="C11" s="30" t="s">
        <v>24</v>
      </c>
      <c r="D11" s="31">
        <f>A11</f>
        <v>3</v>
      </c>
      <c r="E11" s="38" t="str">
        <f>'01. PRZEDMIAR ROBÓT'!D13</f>
        <v>m³</v>
      </c>
      <c r="F11" s="115">
        <f>'01. PRZEDMIAR ROBÓT'!F13</f>
        <v>7</v>
      </c>
      <c r="G11" s="112"/>
      <c r="H11" s="113">
        <f>F11*G11</f>
        <v>0</v>
      </c>
      <c r="I11" s="42"/>
      <c r="K11" s="41"/>
    </row>
    <row r="12" spans="1:11" s="12" customFormat="1" ht="31.5" customHeight="1">
      <c r="A12" s="29">
        <f>MAX($A$7:A11)+1</f>
        <v>4</v>
      </c>
      <c r="B12" s="29" t="s">
        <v>25</v>
      </c>
      <c r="C12" s="30" t="s">
        <v>147</v>
      </c>
      <c r="D12" s="31">
        <f>A12</f>
        <v>4</v>
      </c>
      <c r="E12" s="38" t="str">
        <f>'01. PRZEDMIAR ROBÓT'!D16</f>
        <v>m²</v>
      </c>
      <c r="F12" s="115">
        <f>'01. PRZEDMIAR ROBÓT'!F16</f>
        <v>90</v>
      </c>
      <c r="G12" s="112"/>
      <c r="H12" s="113">
        <f>F12*G12</f>
        <v>0</v>
      </c>
      <c r="K12" s="36"/>
    </row>
    <row r="13" spans="1:11" s="12" customFormat="1" ht="30" customHeight="1">
      <c r="A13" s="29">
        <f>MAX($A$7:A12)+1</f>
        <v>5</v>
      </c>
      <c r="B13" s="29" t="s">
        <v>28</v>
      </c>
      <c r="C13" s="30" t="s">
        <v>29</v>
      </c>
      <c r="D13" s="31">
        <f>A13</f>
        <v>5</v>
      </c>
      <c r="E13" s="38" t="str">
        <f>'01. PRZEDMIAR ROBÓT'!D17</f>
        <v>m²</v>
      </c>
      <c r="F13" s="115">
        <f>'01. PRZEDMIAR ROBÓT'!F17</f>
        <v>60</v>
      </c>
      <c r="G13" s="112"/>
      <c r="H13" s="113">
        <f>F13*G13</f>
        <v>0</v>
      </c>
      <c r="K13" s="36"/>
    </row>
    <row r="14" spans="1:11" s="12" customFormat="1" ht="30" customHeight="1">
      <c r="A14" s="29">
        <f>MAX($A$7:A13)+1</f>
        <v>6</v>
      </c>
      <c r="B14" s="29" t="s">
        <v>30</v>
      </c>
      <c r="C14" s="30" t="s">
        <v>31</v>
      </c>
      <c r="D14" s="31">
        <f>A14</f>
        <v>6</v>
      </c>
      <c r="E14" s="38" t="str">
        <f>'01. PRZEDMIAR ROBÓT'!D18</f>
        <v>m³</v>
      </c>
      <c r="F14" s="115">
        <f>'01. PRZEDMIAR ROBÓT'!F18</f>
        <v>9</v>
      </c>
      <c r="G14" s="112"/>
      <c r="H14" s="113">
        <f>F14*G14</f>
        <v>0</v>
      </c>
      <c r="K14" s="36"/>
    </row>
    <row r="15" spans="1:8" s="11" customFormat="1" ht="15" customHeight="1">
      <c r="A15" s="44"/>
      <c r="B15" s="44" t="s">
        <v>32</v>
      </c>
      <c r="C15" s="18" t="s">
        <v>33</v>
      </c>
      <c r="D15" s="19"/>
      <c r="E15" s="19"/>
      <c r="F15" s="116"/>
      <c r="G15" s="117"/>
      <c r="H15" s="118">
        <f>H22+H16</f>
        <v>0</v>
      </c>
    </row>
    <row r="16" spans="1:8" s="11" customFormat="1" ht="15" customHeight="1">
      <c r="A16" s="21"/>
      <c r="B16" s="22" t="s">
        <v>34</v>
      </c>
      <c r="C16" s="23" t="s">
        <v>35</v>
      </c>
      <c r="D16" s="24"/>
      <c r="E16" s="24"/>
      <c r="F16" s="114"/>
      <c r="G16" s="109"/>
      <c r="H16" s="108">
        <f>H17</f>
        <v>0</v>
      </c>
    </row>
    <row r="17" spans="1:8" s="11" customFormat="1" ht="15" customHeight="1">
      <c r="A17" s="27"/>
      <c r="B17" s="28" t="s">
        <v>36</v>
      </c>
      <c r="C17" s="23" t="s">
        <v>35</v>
      </c>
      <c r="D17" s="24"/>
      <c r="E17" s="24"/>
      <c r="F17" s="114"/>
      <c r="G17" s="109"/>
      <c r="H17" s="110">
        <f>SUM(H18:H21)</f>
        <v>0</v>
      </c>
    </row>
    <row r="18" spans="1:8" s="11" customFormat="1" ht="30" customHeight="1">
      <c r="A18" s="29">
        <f>MAX($A$7:A15)+1</f>
        <v>7</v>
      </c>
      <c r="B18" s="29" t="s">
        <v>37</v>
      </c>
      <c r="C18" s="30" t="s">
        <v>38</v>
      </c>
      <c r="D18" s="31">
        <f>A18</f>
        <v>7</v>
      </c>
      <c r="E18" s="38" t="str">
        <f>'01. PRZEDMIAR ROBÓT'!D22</f>
        <v>m³</v>
      </c>
      <c r="F18" s="115">
        <f>'01. PRZEDMIAR ROBÓT'!F22</f>
        <v>90.9</v>
      </c>
      <c r="G18" s="112"/>
      <c r="H18" s="113">
        <f>F18*G18</f>
        <v>0</v>
      </c>
    </row>
    <row r="19" spans="1:8" s="11" customFormat="1" ht="45" customHeight="1">
      <c r="A19" s="29">
        <f>MAX($A$7:A18)+1</f>
        <v>8</v>
      </c>
      <c r="B19" s="29" t="s">
        <v>42</v>
      </c>
      <c r="C19" s="30" t="s">
        <v>43</v>
      </c>
      <c r="D19" s="31">
        <f>A19</f>
        <v>8</v>
      </c>
      <c r="E19" s="38" t="str">
        <f>'01. PRZEDMIAR ROBÓT'!D26</f>
        <v>m³</v>
      </c>
      <c r="F19" s="115">
        <f>'01. PRZEDMIAR ROBÓT'!F26</f>
        <v>107</v>
      </c>
      <c r="G19" s="112"/>
      <c r="H19" s="113">
        <f>F19*G19</f>
        <v>0</v>
      </c>
    </row>
    <row r="20" spans="1:8" s="11" customFormat="1" ht="15" customHeight="1">
      <c r="A20" s="29">
        <f>MAX($A$7:A19)+1</f>
        <v>9</v>
      </c>
      <c r="B20" s="29" t="s">
        <v>44</v>
      </c>
      <c r="C20" s="30" t="s">
        <v>45</v>
      </c>
      <c r="D20" s="31">
        <f>A20</f>
        <v>9</v>
      </c>
      <c r="E20" s="38" t="str">
        <f>'01. PRZEDMIAR ROBÓT'!D29</f>
        <v>m³</v>
      </c>
      <c r="F20" s="115">
        <f>'01. PRZEDMIAR ROBÓT'!F29</f>
        <v>14.6</v>
      </c>
      <c r="G20" s="112"/>
      <c r="H20" s="113">
        <f>F20*G20</f>
        <v>0</v>
      </c>
    </row>
    <row r="21" spans="1:8" s="11" customFormat="1" ht="30" customHeight="1">
      <c r="A21" s="29">
        <f>MAX($A$7:A20)+1</f>
        <v>10</v>
      </c>
      <c r="B21" s="29" t="s">
        <v>46</v>
      </c>
      <c r="C21" s="30" t="s">
        <v>47</v>
      </c>
      <c r="D21" s="31">
        <f>A21</f>
        <v>10</v>
      </c>
      <c r="E21" s="38" t="str">
        <f>'01. PRZEDMIAR ROBÓT'!D30</f>
        <v>kg</v>
      </c>
      <c r="F21" s="115">
        <f>'01. PRZEDMIAR ROBÓT'!F30</f>
        <v>21266</v>
      </c>
      <c r="G21" s="112"/>
      <c r="H21" s="113">
        <f>F21*G21</f>
        <v>0</v>
      </c>
    </row>
    <row r="22" spans="1:8" s="11" customFormat="1" ht="15" customHeight="1">
      <c r="A22" s="21"/>
      <c r="B22" s="22" t="s">
        <v>49</v>
      </c>
      <c r="C22" s="23" t="s">
        <v>50</v>
      </c>
      <c r="D22" s="24"/>
      <c r="E22" s="24"/>
      <c r="F22" s="114"/>
      <c r="G22" s="109"/>
      <c r="H22" s="108">
        <f>H23+H25</f>
        <v>0</v>
      </c>
    </row>
    <row r="23" spans="1:8" s="11" customFormat="1" ht="15" customHeight="1">
      <c r="A23" s="21"/>
      <c r="B23" s="22" t="s">
        <v>51</v>
      </c>
      <c r="C23" s="23" t="s">
        <v>52</v>
      </c>
      <c r="D23" s="24"/>
      <c r="E23" s="24"/>
      <c r="F23" s="114"/>
      <c r="G23" s="119"/>
      <c r="H23" s="110">
        <f>SUM(H24)</f>
        <v>0</v>
      </c>
    </row>
    <row r="24" spans="1:8" s="11" customFormat="1" ht="15" customHeight="1">
      <c r="A24" s="29">
        <f>MAX($A$7:A23)+1</f>
        <v>11</v>
      </c>
      <c r="B24" s="29" t="s">
        <v>53</v>
      </c>
      <c r="C24" s="30" t="s">
        <v>54</v>
      </c>
      <c r="D24" s="31">
        <f>A24</f>
        <v>11</v>
      </c>
      <c r="E24" s="38" t="str">
        <f>'01. PRZEDMIAR ROBÓT'!D36</f>
        <v>m³</v>
      </c>
      <c r="F24" s="115">
        <f>'01. PRZEDMIAR ROBÓT'!F36</f>
        <v>1435.4</v>
      </c>
      <c r="G24" s="112"/>
      <c r="H24" s="113">
        <f>F24*G24</f>
        <v>0</v>
      </c>
    </row>
    <row r="25" spans="1:8" s="52" customFormat="1" ht="12.75">
      <c r="A25" s="21"/>
      <c r="B25" s="22" t="s">
        <v>57</v>
      </c>
      <c r="C25" s="23" t="s">
        <v>58</v>
      </c>
      <c r="D25" s="24"/>
      <c r="E25" s="24"/>
      <c r="F25" s="114"/>
      <c r="G25" s="119"/>
      <c r="H25" s="110">
        <f>SUM(H26:H27)</f>
        <v>0</v>
      </c>
    </row>
    <row r="26" spans="1:8" s="52" customFormat="1" ht="12.75">
      <c r="A26" s="29">
        <f>MAX($A$7:A25)+1</f>
        <v>12</v>
      </c>
      <c r="B26" s="29" t="s">
        <v>59</v>
      </c>
      <c r="C26" s="30" t="s">
        <v>60</v>
      </c>
      <c r="D26" s="31">
        <f>A26</f>
        <v>12</v>
      </c>
      <c r="E26" s="31" t="str">
        <f>'01. PRZEDMIAR ROBÓT'!D40</f>
        <v>m²</v>
      </c>
      <c r="F26" s="120">
        <f>'01. PRZEDMIAR ROBÓT'!F40</f>
        <v>1016.4</v>
      </c>
      <c r="G26" s="112"/>
      <c r="H26" s="113">
        <f>F26*G26</f>
        <v>0</v>
      </c>
    </row>
    <row r="27" spans="1:8" s="52" customFormat="1" ht="12.75">
      <c r="A27" s="29">
        <f>MAX($A$7:A26)+1</f>
        <v>13</v>
      </c>
      <c r="B27" s="29" t="s">
        <v>62</v>
      </c>
      <c r="C27" s="30" t="s">
        <v>63</v>
      </c>
      <c r="D27" s="31">
        <f>A27</f>
        <v>13</v>
      </c>
      <c r="E27" s="31" t="str">
        <f>'01. PRZEDMIAR ROBÓT'!D42</f>
        <v>m²</v>
      </c>
      <c r="F27" s="120">
        <f>'01. PRZEDMIAR ROBÓT'!F42</f>
        <v>1016.4</v>
      </c>
      <c r="G27" s="112"/>
      <c r="H27" s="113">
        <f>F27*G27</f>
        <v>0</v>
      </c>
    </row>
    <row r="28" spans="1:8" s="41" customFormat="1" ht="15" customHeight="1">
      <c r="A28" s="44"/>
      <c r="B28" s="44" t="s">
        <v>64</v>
      </c>
      <c r="C28" s="18" t="s">
        <v>65</v>
      </c>
      <c r="D28" s="19"/>
      <c r="E28" s="19"/>
      <c r="F28" s="116"/>
      <c r="G28" s="117"/>
      <c r="H28" s="118">
        <f>H29</f>
        <v>0</v>
      </c>
    </row>
    <row r="29" spans="1:8" s="41" customFormat="1" ht="15" customHeight="1">
      <c r="A29" s="21"/>
      <c r="B29" s="21" t="s">
        <v>66</v>
      </c>
      <c r="C29" s="23" t="s">
        <v>67</v>
      </c>
      <c r="D29" s="24"/>
      <c r="E29" s="24"/>
      <c r="F29" s="114"/>
      <c r="G29" s="109"/>
      <c r="H29" s="108">
        <f>H30</f>
        <v>0</v>
      </c>
    </row>
    <row r="30" spans="1:8" s="41" customFormat="1" ht="16.5" customHeight="1">
      <c r="A30" s="27"/>
      <c r="B30" s="27" t="s">
        <v>68</v>
      </c>
      <c r="C30" s="57" t="s">
        <v>69</v>
      </c>
      <c r="D30" s="24"/>
      <c r="E30" s="24"/>
      <c r="F30" s="114"/>
      <c r="G30" s="109"/>
      <c r="H30" s="110">
        <f>SUM(H31:H42)</f>
        <v>0</v>
      </c>
    </row>
    <row r="31" spans="1:8" s="11" customFormat="1" ht="30" customHeight="1">
      <c r="A31" s="29">
        <f>MAX($A$7:A30)+1</f>
        <v>14</v>
      </c>
      <c r="B31" s="58" t="s">
        <v>70</v>
      </c>
      <c r="C31" s="59" t="s">
        <v>148</v>
      </c>
      <c r="D31" s="31">
        <f aca="true" t="shared" si="1" ref="D31:D42">A31</f>
        <v>14</v>
      </c>
      <c r="E31" s="38" t="str">
        <f>'01. PRZEDMIAR ROBÓT'!D47</f>
        <v>kg</v>
      </c>
      <c r="F31" s="115">
        <f>'01. PRZEDMIAR ROBÓT'!F47</f>
        <v>23692.1</v>
      </c>
      <c r="G31" s="112"/>
      <c r="H31" s="113">
        <f aca="true" t="shared" si="2" ref="H31:H42">F31*G31</f>
        <v>0</v>
      </c>
    </row>
    <row r="32" spans="1:8" ht="30" customHeight="1">
      <c r="A32" s="29">
        <f>MAX($A$7:A31)+1</f>
        <v>15</v>
      </c>
      <c r="B32" s="29" t="s">
        <v>72</v>
      </c>
      <c r="C32" s="62" t="s">
        <v>149</v>
      </c>
      <c r="D32" s="31">
        <f t="shared" si="1"/>
        <v>15</v>
      </c>
      <c r="E32" s="31" t="str">
        <f>'01. PRZEDMIAR ROBÓT'!D48</f>
        <v>m²</v>
      </c>
      <c r="F32" s="120">
        <f>'01. PRZEDMIAR ROBÓT'!F48</f>
        <v>25</v>
      </c>
      <c r="G32" s="112"/>
      <c r="H32" s="113">
        <f t="shared" si="2"/>
        <v>0</v>
      </c>
    </row>
    <row r="33" spans="1:8" ht="15" customHeight="1">
      <c r="A33" s="29">
        <f>MAX($A$7:A32)+1</f>
        <v>16</v>
      </c>
      <c r="B33" s="29" t="s">
        <v>74</v>
      </c>
      <c r="C33" s="62" t="s">
        <v>75</v>
      </c>
      <c r="D33" s="31">
        <f t="shared" si="1"/>
        <v>16</v>
      </c>
      <c r="E33" s="31" t="str">
        <f>'01. PRZEDMIAR ROBÓT'!D49</f>
        <v>m³</v>
      </c>
      <c r="F33" s="120">
        <f>'01. PRZEDMIAR ROBÓT'!F49</f>
        <v>926</v>
      </c>
      <c r="G33" s="112"/>
      <c r="H33" s="113">
        <f t="shared" si="2"/>
        <v>0</v>
      </c>
    </row>
    <row r="34" spans="1:8" ht="30" customHeight="1">
      <c r="A34" s="29">
        <f>MAX($A$7:A33)+1</f>
        <v>17</v>
      </c>
      <c r="B34" s="29" t="s">
        <v>76</v>
      </c>
      <c r="C34" s="62" t="s">
        <v>77</v>
      </c>
      <c r="D34" s="31">
        <f t="shared" si="1"/>
        <v>17</v>
      </c>
      <c r="E34" s="31" t="str">
        <f>'01. PRZEDMIAR ROBÓT'!D50</f>
        <v>m³</v>
      </c>
      <c r="F34" s="120">
        <f>'01. PRZEDMIAR ROBÓT'!F50</f>
        <v>11.2</v>
      </c>
      <c r="G34" s="112"/>
      <c r="H34" s="113">
        <f t="shared" si="2"/>
        <v>0</v>
      </c>
    </row>
    <row r="35" spans="1:8" s="64" customFormat="1" ht="30" customHeight="1">
      <c r="A35" s="29">
        <f>MAX($A$7:A34)+1</f>
        <v>18</v>
      </c>
      <c r="B35" s="29" t="s">
        <v>80</v>
      </c>
      <c r="C35" s="62" t="s">
        <v>81</v>
      </c>
      <c r="D35" s="31">
        <f t="shared" si="1"/>
        <v>18</v>
      </c>
      <c r="E35" s="31" t="str">
        <f>'01. PRZEDMIAR ROBÓT'!D53</f>
        <v>m²</v>
      </c>
      <c r="F35" s="120">
        <f>'01. PRZEDMIAR ROBÓT'!F53</f>
        <v>21.6</v>
      </c>
      <c r="G35" s="112"/>
      <c r="H35" s="121">
        <f t="shared" si="2"/>
        <v>0</v>
      </c>
    </row>
    <row r="36" spans="1:8" ht="15" customHeight="1">
      <c r="A36" s="29">
        <f>MAX($A$7:A35)+1</f>
        <v>19</v>
      </c>
      <c r="B36" s="29" t="s">
        <v>82</v>
      </c>
      <c r="C36" s="62" t="s">
        <v>83</v>
      </c>
      <c r="D36" s="31">
        <f t="shared" si="1"/>
        <v>19</v>
      </c>
      <c r="E36" s="31" t="str">
        <f>'01. PRZEDMIAR ROBÓT'!D56</f>
        <v>m²</v>
      </c>
      <c r="F36" s="120">
        <f>'01. PRZEDMIAR ROBÓT'!F56</f>
        <v>271.4</v>
      </c>
      <c r="G36" s="112"/>
      <c r="H36" s="113">
        <f t="shared" si="2"/>
        <v>0</v>
      </c>
    </row>
    <row r="37" spans="1:8" ht="15" customHeight="1">
      <c r="A37" s="29">
        <f>MAX($A$7:A36)+1</f>
        <v>20</v>
      </c>
      <c r="B37" s="29" t="s">
        <v>84</v>
      </c>
      <c r="C37" s="62" t="s">
        <v>85</v>
      </c>
      <c r="D37" s="31">
        <f t="shared" si="1"/>
        <v>20</v>
      </c>
      <c r="E37" s="31" t="str">
        <f>'01. PRZEDMIAR ROBÓT'!D57</f>
        <v>m</v>
      </c>
      <c r="F37" s="120">
        <f>'01. PRZEDMIAR ROBÓT'!F57</f>
        <v>56.8</v>
      </c>
      <c r="G37" s="112"/>
      <c r="H37" s="113">
        <f t="shared" si="2"/>
        <v>0</v>
      </c>
    </row>
    <row r="38" spans="1:8" ht="30" customHeight="1">
      <c r="A38" s="29">
        <f>MAX($A$7:A37)+1</f>
        <v>21</v>
      </c>
      <c r="B38" s="29" t="s">
        <v>89</v>
      </c>
      <c r="C38" s="62" t="s">
        <v>150</v>
      </c>
      <c r="D38" s="31">
        <f t="shared" si="1"/>
        <v>21</v>
      </c>
      <c r="E38" s="31" t="str">
        <f>'01. PRZEDMIAR ROBÓT'!D60</f>
        <v>szt.</v>
      </c>
      <c r="F38" s="120">
        <f>'01. PRZEDMIAR ROBÓT'!F60</f>
        <v>1</v>
      </c>
      <c r="G38" s="112"/>
      <c r="H38" s="113">
        <f t="shared" si="2"/>
        <v>0</v>
      </c>
    </row>
    <row r="39" spans="1:8" ht="15" customHeight="1">
      <c r="A39" s="29">
        <f>MAX($A$7:A38)+1</f>
        <v>22</v>
      </c>
      <c r="B39" s="29" t="s">
        <v>92</v>
      </c>
      <c r="C39" s="62" t="s">
        <v>151</v>
      </c>
      <c r="D39" s="31">
        <f t="shared" si="1"/>
        <v>22</v>
      </c>
      <c r="E39" s="31" t="str">
        <f>'01. PRZEDMIAR ROBÓT'!D61</f>
        <v>szt.</v>
      </c>
      <c r="F39" s="120">
        <f>'01. PRZEDMIAR ROBÓT'!F61</f>
        <v>7</v>
      </c>
      <c r="G39" s="112"/>
      <c r="H39" s="113">
        <f t="shared" si="2"/>
        <v>0</v>
      </c>
    </row>
    <row r="40" spans="1:8" ht="45" customHeight="1">
      <c r="A40" s="29">
        <f>MAX($A$7:A39)+1</f>
        <v>23</v>
      </c>
      <c r="B40" s="29" t="s">
        <v>94</v>
      </c>
      <c r="C40" s="62" t="s">
        <v>95</v>
      </c>
      <c r="D40" s="31">
        <f t="shared" si="1"/>
        <v>23</v>
      </c>
      <c r="E40" s="31" t="str">
        <f>'01. PRZEDMIAR ROBÓT'!D62</f>
        <v>m²</v>
      </c>
      <c r="F40" s="120">
        <f>'01. PRZEDMIAR ROBÓT'!F62</f>
        <v>466.2</v>
      </c>
      <c r="G40" s="112"/>
      <c r="H40" s="113">
        <f t="shared" si="2"/>
        <v>0</v>
      </c>
    </row>
    <row r="41" spans="1:8" ht="30" customHeight="1">
      <c r="A41" s="29">
        <f>MAX($A$7:A40)+1</f>
        <v>24</v>
      </c>
      <c r="B41" s="29" t="s">
        <v>98</v>
      </c>
      <c r="C41" s="62" t="s">
        <v>99</v>
      </c>
      <c r="D41" s="31">
        <f t="shared" si="1"/>
        <v>24</v>
      </c>
      <c r="E41" s="31" t="str">
        <f>'01. PRZEDMIAR ROBÓT'!D65</f>
        <v>m²</v>
      </c>
      <c r="F41" s="120">
        <f>'01. PRZEDMIAR ROBÓT'!F65</f>
        <v>50.4</v>
      </c>
      <c r="G41" s="112"/>
      <c r="H41" s="113">
        <f t="shared" si="2"/>
        <v>0</v>
      </c>
    </row>
    <row r="42" spans="1:8" ht="30" customHeight="1">
      <c r="A42" s="29">
        <f>MAX($A$7:A41)+1</f>
        <v>25</v>
      </c>
      <c r="B42" s="29" t="s">
        <v>100</v>
      </c>
      <c r="C42" s="62" t="s">
        <v>101</v>
      </c>
      <c r="D42" s="31">
        <f t="shared" si="1"/>
        <v>25</v>
      </c>
      <c r="E42" s="31" t="str">
        <f>'01. PRZEDMIAR ROBÓT'!D68</f>
        <v>kg</v>
      </c>
      <c r="F42" s="120">
        <f>'01. PRZEDMIAR ROBÓT'!F68</f>
        <v>1482</v>
      </c>
      <c r="G42" s="112"/>
      <c r="H42" s="113">
        <f t="shared" si="2"/>
        <v>0</v>
      </c>
    </row>
    <row r="43" spans="1:8" s="11" customFormat="1" ht="13.5" customHeight="1">
      <c r="A43" s="68"/>
      <c r="B43" s="69" t="s">
        <v>102</v>
      </c>
      <c r="C43" s="18" t="s">
        <v>103</v>
      </c>
      <c r="D43" s="19"/>
      <c r="E43" s="19"/>
      <c r="F43" s="116"/>
      <c r="G43" s="117"/>
      <c r="H43" s="118">
        <f>H44</f>
        <v>0</v>
      </c>
    </row>
    <row r="44" spans="1:8" s="11" customFormat="1" ht="13.5" customHeight="1">
      <c r="A44" s="21"/>
      <c r="B44" s="27" t="s">
        <v>104</v>
      </c>
      <c r="C44" s="23" t="s">
        <v>105</v>
      </c>
      <c r="D44" s="24"/>
      <c r="E44" s="24"/>
      <c r="F44" s="114"/>
      <c r="G44" s="109"/>
      <c r="H44" s="108">
        <f>H45</f>
        <v>0</v>
      </c>
    </row>
    <row r="45" spans="1:8" s="11" customFormat="1" ht="13.5" customHeight="1">
      <c r="A45" s="21"/>
      <c r="B45" s="27" t="s">
        <v>106</v>
      </c>
      <c r="C45" s="23" t="s">
        <v>107</v>
      </c>
      <c r="D45" s="24"/>
      <c r="E45" s="24"/>
      <c r="F45" s="114"/>
      <c r="G45" s="109"/>
      <c r="H45" s="110">
        <f>SUM(H46:H47)</f>
        <v>0</v>
      </c>
    </row>
    <row r="46" spans="1:8" s="11" customFormat="1" ht="12.75">
      <c r="A46" s="29">
        <f>MAX($A$7:A45)+1</f>
        <v>26</v>
      </c>
      <c r="B46" s="29" t="s">
        <v>108</v>
      </c>
      <c r="C46" s="30" t="s">
        <v>109</v>
      </c>
      <c r="D46" s="31">
        <f>A46</f>
        <v>26</v>
      </c>
      <c r="E46" s="31" t="str">
        <f>'01. PRZEDMIAR ROBÓT'!D74</f>
        <v>m²</v>
      </c>
      <c r="F46" s="120">
        <f>'01. PRZEDMIAR ROBÓT'!F74</f>
        <v>192.8</v>
      </c>
      <c r="G46" s="112"/>
      <c r="H46" s="113">
        <f>F46*G46</f>
        <v>0</v>
      </c>
    </row>
    <row r="47" spans="1:8" s="11" customFormat="1" ht="12.75">
      <c r="A47" s="29">
        <f>MAX($A$7:A46)+1</f>
        <v>27</v>
      </c>
      <c r="B47" s="29" t="s">
        <v>111</v>
      </c>
      <c r="C47" s="30" t="s">
        <v>112</v>
      </c>
      <c r="D47" s="31">
        <f>A47</f>
        <v>27</v>
      </c>
      <c r="E47" s="31" t="str">
        <f>'01. PRZEDMIAR ROBÓT'!D77</f>
        <v>m²</v>
      </c>
      <c r="F47" s="120">
        <f>'01. PRZEDMIAR ROBÓT'!F77</f>
        <v>112.19999999999999</v>
      </c>
      <c r="G47" s="112"/>
      <c r="H47" s="113">
        <f>F47*G47</f>
        <v>0</v>
      </c>
    </row>
    <row r="48" spans="1:8" s="41" customFormat="1" ht="15" customHeight="1">
      <c r="A48" s="69"/>
      <c r="B48" s="69" t="s">
        <v>113</v>
      </c>
      <c r="C48" s="18" t="s">
        <v>114</v>
      </c>
      <c r="D48" s="19"/>
      <c r="E48" s="19"/>
      <c r="F48" s="116"/>
      <c r="G48" s="117"/>
      <c r="H48" s="118">
        <f>H49+H52</f>
        <v>0</v>
      </c>
    </row>
    <row r="49" spans="1:8" s="41" customFormat="1" ht="15" customHeight="1">
      <c r="A49" s="27"/>
      <c r="B49" s="27" t="s">
        <v>115</v>
      </c>
      <c r="C49" s="23" t="s">
        <v>116</v>
      </c>
      <c r="D49" s="24"/>
      <c r="E49" s="24"/>
      <c r="F49" s="114"/>
      <c r="G49" s="109"/>
      <c r="H49" s="108">
        <f>H50</f>
        <v>0</v>
      </c>
    </row>
    <row r="50" spans="1:8" s="41" customFormat="1" ht="15" customHeight="1">
      <c r="A50" s="27"/>
      <c r="B50" s="27" t="s">
        <v>117</v>
      </c>
      <c r="C50" s="23" t="s">
        <v>118</v>
      </c>
      <c r="D50" s="24"/>
      <c r="E50" s="24"/>
      <c r="F50" s="114"/>
      <c r="G50" s="109"/>
      <c r="H50" s="110">
        <f>SUM(H51)</f>
        <v>0</v>
      </c>
    </row>
    <row r="51" spans="1:8" s="77" customFormat="1" ht="30" customHeight="1">
      <c r="A51" s="31">
        <f>MAX($A$7:A50)+1</f>
        <v>28</v>
      </c>
      <c r="B51" s="31" t="s">
        <v>119</v>
      </c>
      <c r="C51" s="62" t="s">
        <v>152</v>
      </c>
      <c r="D51" s="31">
        <f>A51</f>
        <v>28</v>
      </c>
      <c r="E51" s="31" t="str">
        <f>'01. PRZEDMIAR ROBÓT'!D83</f>
        <v>m³</v>
      </c>
      <c r="F51" s="120">
        <f>'01. PRZEDMIAR ROBÓT'!F83</f>
        <v>276.8</v>
      </c>
      <c r="G51" s="112"/>
      <c r="H51" s="113">
        <f>F51*G51</f>
        <v>0</v>
      </c>
    </row>
    <row r="52" spans="1:8" s="41" customFormat="1" ht="15" customHeight="1">
      <c r="A52" s="27"/>
      <c r="B52" s="27" t="s">
        <v>121</v>
      </c>
      <c r="C52" s="23" t="s">
        <v>122</v>
      </c>
      <c r="D52" s="24"/>
      <c r="E52" s="24"/>
      <c r="F52" s="114"/>
      <c r="G52" s="109"/>
      <c r="H52" s="108">
        <f>H53+H55</f>
        <v>0</v>
      </c>
    </row>
    <row r="53" spans="1:8" s="41" customFormat="1" ht="15" customHeight="1">
      <c r="A53" s="27"/>
      <c r="B53" s="27" t="s">
        <v>123</v>
      </c>
      <c r="C53" s="23" t="s">
        <v>124</v>
      </c>
      <c r="D53" s="24"/>
      <c r="E53" s="24"/>
      <c r="F53" s="114"/>
      <c r="G53" s="109"/>
      <c r="H53" s="110">
        <f>SUM(H54:H54)</f>
        <v>0</v>
      </c>
    </row>
    <row r="54" spans="1:8" s="77" customFormat="1" ht="15" customHeight="1">
      <c r="A54" s="31">
        <f>MAX($A$7:A53)+1</f>
        <v>29</v>
      </c>
      <c r="B54" s="31" t="s">
        <v>125</v>
      </c>
      <c r="C54" s="62" t="s">
        <v>153</v>
      </c>
      <c r="D54" s="31">
        <f>A54</f>
        <v>29</v>
      </c>
      <c r="E54" s="31" t="str">
        <f>'01. PRZEDMIAR ROBÓT'!D88</f>
        <v>m</v>
      </c>
      <c r="F54" s="120">
        <f>'01. PRZEDMIAR ROBÓT'!F88</f>
        <v>28.2</v>
      </c>
      <c r="G54" s="112"/>
      <c r="H54" s="113">
        <f>F54*G54</f>
        <v>0</v>
      </c>
    </row>
    <row r="55" spans="1:8" s="77" customFormat="1" ht="15" customHeight="1">
      <c r="A55" s="27"/>
      <c r="B55" s="27" t="s">
        <v>127</v>
      </c>
      <c r="C55" s="23" t="s">
        <v>128</v>
      </c>
      <c r="D55" s="24"/>
      <c r="E55" s="24"/>
      <c r="F55" s="114"/>
      <c r="G55" s="109"/>
      <c r="H55" s="110">
        <f>SUM(H56:H57)</f>
        <v>0</v>
      </c>
    </row>
    <row r="56" spans="1:8" s="77" customFormat="1" ht="30" customHeight="1">
      <c r="A56" s="31">
        <f>MAX($A$7:A55)+1</f>
        <v>30</v>
      </c>
      <c r="B56" s="31" t="s">
        <v>129</v>
      </c>
      <c r="C56" s="62" t="s">
        <v>154</v>
      </c>
      <c r="D56" s="31">
        <f>A56</f>
        <v>30</v>
      </c>
      <c r="E56" s="31" t="str">
        <f>'01. PRZEDMIAR ROBÓT'!D90</f>
        <v>m³</v>
      </c>
      <c r="F56" s="120">
        <f>'01. PRZEDMIAR ROBÓT'!F90</f>
        <v>25.1</v>
      </c>
      <c r="G56" s="112"/>
      <c r="H56" s="113">
        <f>F56*G56</f>
        <v>0</v>
      </c>
    </row>
    <row r="57" spans="1:8" s="77" customFormat="1" ht="30" customHeight="1">
      <c r="A57" s="31">
        <f>MAX($A$7:A56)+1</f>
        <v>31</v>
      </c>
      <c r="B57" s="31" t="s">
        <v>131</v>
      </c>
      <c r="C57" s="62" t="s">
        <v>155</v>
      </c>
      <c r="D57" s="31">
        <f>A57</f>
        <v>31</v>
      </c>
      <c r="E57" s="31" t="str">
        <f>'01. PRZEDMIAR ROBÓT'!D91</f>
        <v>m³</v>
      </c>
      <c r="F57" s="120">
        <f>'01. PRZEDMIAR ROBÓT'!F91</f>
        <v>78.5</v>
      </c>
      <c r="G57" s="112"/>
      <c r="H57" s="113">
        <f>F57*G57</f>
        <v>0</v>
      </c>
    </row>
    <row r="58" spans="1:8" s="11" customFormat="1" ht="15" customHeight="1">
      <c r="A58" s="69"/>
      <c r="B58" s="69" t="s">
        <v>133</v>
      </c>
      <c r="C58" s="18" t="s">
        <v>134</v>
      </c>
      <c r="D58" s="19"/>
      <c r="E58" s="78"/>
      <c r="F58" s="122"/>
      <c r="G58" s="123"/>
      <c r="H58" s="118">
        <f>H59</f>
        <v>0</v>
      </c>
    </row>
    <row r="59" spans="1:8" s="11" customFormat="1" ht="15" customHeight="1">
      <c r="A59" s="27"/>
      <c r="B59" s="27" t="s">
        <v>135</v>
      </c>
      <c r="C59" s="23" t="s">
        <v>136</v>
      </c>
      <c r="D59" s="24"/>
      <c r="E59" s="81"/>
      <c r="F59" s="124"/>
      <c r="G59" s="125"/>
      <c r="H59" s="108">
        <f>H60</f>
        <v>0</v>
      </c>
    </row>
    <row r="60" spans="1:8" s="11" customFormat="1" ht="15" customHeight="1">
      <c r="A60" s="27"/>
      <c r="B60" s="27" t="s">
        <v>137</v>
      </c>
      <c r="C60" s="23" t="s">
        <v>136</v>
      </c>
      <c r="D60" s="24"/>
      <c r="E60" s="81"/>
      <c r="F60" s="124"/>
      <c r="G60" s="125"/>
      <c r="H60" s="110">
        <f>SUM(H61:H62)</f>
        <v>0</v>
      </c>
    </row>
    <row r="61" spans="1:8" s="12" customFormat="1" ht="39.75" customHeight="1">
      <c r="A61" s="29">
        <f>MAX($A$7:A60)+1</f>
        <v>32</v>
      </c>
      <c r="B61" s="83" t="s">
        <v>138</v>
      </c>
      <c r="C61" s="84" t="s">
        <v>156</v>
      </c>
      <c r="D61" s="31">
        <f>A61</f>
        <v>32</v>
      </c>
      <c r="E61" s="85" t="str">
        <f>'01. PRZEDMIAR ROBÓT'!D95</f>
        <v>rycz.</v>
      </c>
      <c r="F61" s="126">
        <f>'01. PRZEDMIAR ROBÓT'!F95</f>
        <v>1</v>
      </c>
      <c r="G61" s="112"/>
      <c r="H61" s="113">
        <f>F61*G61</f>
        <v>0</v>
      </c>
    </row>
    <row r="62" spans="1:8" s="12" customFormat="1" ht="12.75">
      <c r="A62" s="29">
        <f>A61+1</f>
        <v>33</v>
      </c>
      <c r="B62" s="83" t="s">
        <v>140</v>
      </c>
      <c r="C62" s="84" t="s">
        <v>157</v>
      </c>
      <c r="D62" s="31">
        <f>A62</f>
        <v>33</v>
      </c>
      <c r="E62" s="85" t="str">
        <f>'01. PRZEDMIAR ROBÓT'!D96</f>
        <v>rycz.</v>
      </c>
      <c r="F62" s="126">
        <f>'01. PRZEDMIAR ROBÓT'!F96</f>
        <v>1</v>
      </c>
      <c r="G62" s="112"/>
      <c r="H62" s="113">
        <f>F62*G62</f>
        <v>0</v>
      </c>
    </row>
    <row r="63" spans="1:8" s="12" customFormat="1" ht="12.75">
      <c r="A63" s="1"/>
      <c r="B63" s="2"/>
      <c r="C63" s="3"/>
      <c r="D63" s="3"/>
      <c r="E63" s="64"/>
      <c r="F63" s="127"/>
      <c r="G63" s="53"/>
      <c r="H63" s="35"/>
    </row>
    <row r="64" spans="1:8" s="12" customFormat="1" ht="12.75">
      <c r="A64" s="1"/>
      <c r="B64" s="2"/>
      <c r="C64" s="3"/>
      <c r="D64" s="3"/>
      <c r="E64" s="64"/>
      <c r="F64" s="127"/>
      <c r="G64" s="63"/>
      <c r="H64" s="35"/>
    </row>
    <row r="65" spans="1:8" s="12" customFormat="1" ht="12.75">
      <c r="A65" s="1"/>
      <c r="B65" s="2"/>
      <c r="C65" s="3"/>
      <c r="D65" s="3"/>
      <c r="E65" s="64"/>
      <c r="F65" s="127"/>
      <c r="G65" s="63"/>
      <c r="H65" s="35"/>
    </row>
    <row r="66" spans="1:8" s="12" customFormat="1" ht="15" customHeight="1">
      <c r="A66" s="1"/>
      <c r="B66" s="2"/>
      <c r="C66" s="3"/>
      <c r="D66" s="3"/>
      <c r="E66" s="128" t="s">
        <v>158</v>
      </c>
      <c r="F66" s="128"/>
      <c r="G66" s="128"/>
      <c r="H66" s="129">
        <f>H4+H15+H28+H43+H48+H58</f>
        <v>0</v>
      </c>
    </row>
    <row r="67" spans="1:8" s="12" customFormat="1" ht="12.75">
      <c r="A67" s="1"/>
      <c r="B67" s="2"/>
      <c r="C67" s="3"/>
      <c r="D67" s="3"/>
      <c r="E67" s="130">
        <v>0.23</v>
      </c>
      <c r="F67" s="130"/>
      <c r="G67" s="130"/>
      <c r="H67" s="129">
        <f>ROUNDUP(H66*E67,2)</f>
        <v>0</v>
      </c>
    </row>
    <row r="68" spans="1:8" s="12" customFormat="1" ht="12.75">
      <c r="A68" s="1"/>
      <c r="B68" s="2"/>
      <c r="C68" s="3"/>
      <c r="D68" s="3"/>
      <c r="E68" s="128" t="s">
        <v>159</v>
      </c>
      <c r="F68" s="128"/>
      <c r="G68" s="128"/>
      <c r="H68" s="129">
        <f>H66+H67</f>
        <v>0</v>
      </c>
    </row>
    <row r="69" spans="1:7" s="12" customFormat="1" ht="15" customHeight="1">
      <c r="A69" s="1"/>
      <c r="B69" s="2"/>
      <c r="C69" s="3"/>
      <c r="D69" s="3"/>
      <c r="E69" s="1"/>
      <c r="F69" s="5"/>
      <c r="G69" s="88"/>
    </row>
    <row r="70" spans="1:7" s="12" customFormat="1" ht="12.75">
      <c r="A70" s="1"/>
      <c r="B70" s="2"/>
      <c r="C70" s="3"/>
      <c r="D70" s="3"/>
      <c r="E70" s="1"/>
      <c r="F70" s="5"/>
      <c r="G70" s="88"/>
    </row>
    <row r="71" spans="1:7" s="52" customFormat="1" ht="30" customHeight="1">
      <c r="A71" s="1"/>
      <c r="B71" s="2"/>
      <c r="C71" s="3"/>
      <c r="D71" s="3"/>
      <c r="E71" s="1"/>
      <c r="F71" s="5"/>
      <c r="G71" s="88"/>
    </row>
    <row r="72" spans="1:7" s="52" customFormat="1" ht="12.75">
      <c r="A72" s="1"/>
      <c r="B72" s="2"/>
      <c r="C72" s="3"/>
      <c r="D72" s="3"/>
      <c r="E72" s="1"/>
      <c r="F72" s="5"/>
      <c r="G72" s="88"/>
    </row>
    <row r="73" spans="1:7" s="52" customFormat="1" ht="12.75">
      <c r="A73" s="1"/>
      <c r="B73" s="2"/>
      <c r="C73" s="3"/>
      <c r="D73" s="3"/>
      <c r="E73" s="1"/>
      <c r="F73" s="5"/>
      <c r="G73" s="87"/>
    </row>
    <row r="74" spans="1:7" s="52" customFormat="1" ht="12.75">
      <c r="A74" s="1"/>
      <c r="B74" s="2"/>
      <c r="C74" s="3"/>
      <c r="D74" s="3"/>
      <c r="E74" s="1"/>
      <c r="F74" s="5"/>
      <c r="G74" s="87"/>
    </row>
    <row r="75" spans="1:7" s="52" customFormat="1" ht="12.75">
      <c r="A75" s="1"/>
      <c r="B75" s="2"/>
      <c r="C75" s="3"/>
      <c r="D75" s="3"/>
      <c r="E75" s="1"/>
      <c r="F75" s="5"/>
      <c r="G75" s="87"/>
    </row>
    <row r="76" spans="1:7" s="52" customFormat="1" ht="15" customHeight="1">
      <c r="A76" s="1"/>
      <c r="B76" s="2"/>
      <c r="C76" s="3"/>
      <c r="D76" s="3"/>
      <c r="E76" s="1"/>
      <c r="F76" s="5"/>
      <c r="G76" s="87"/>
    </row>
    <row r="77" spans="1:7" s="52" customFormat="1" ht="15" customHeight="1">
      <c r="A77" s="1"/>
      <c r="B77" s="2"/>
      <c r="C77" s="3"/>
      <c r="D77" s="3"/>
      <c r="E77" s="1"/>
      <c r="F77" s="5"/>
      <c r="G77" s="87"/>
    </row>
    <row r="78" spans="1:7" s="52" customFormat="1" ht="12.75">
      <c r="A78" s="1"/>
      <c r="B78" s="2"/>
      <c r="C78" s="3"/>
      <c r="D78" s="3"/>
      <c r="E78" s="1"/>
      <c r="F78" s="5"/>
      <c r="G78" s="87"/>
    </row>
    <row r="79" spans="7:9" ht="15" customHeight="1">
      <c r="G79" s="87"/>
      <c r="H79" s="52"/>
      <c r="I79" s="52"/>
    </row>
    <row r="80" spans="7:8" ht="15" customHeight="1">
      <c r="G80" s="88"/>
      <c r="H80" s="26"/>
    </row>
    <row r="81" ht="15" customHeight="1">
      <c r="G81" s="88"/>
    </row>
    <row r="82" spans="1:8" s="89" customFormat="1" ht="30" customHeight="1">
      <c r="A82" s="1"/>
      <c r="B82" s="2"/>
      <c r="C82" s="3"/>
      <c r="D82" s="3"/>
      <c r="E82" s="1"/>
      <c r="F82" s="5"/>
      <c r="G82" s="88"/>
      <c r="H82" s="131"/>
    </row>
    <row r="83" spans="1:8" s="89" customFormat="1" ht="12.75">
      <c r="A83" s="1"/>
      <c r="B83" s="2"/>
      <c r="C83" s="3"/>
      <c r="D83" s="3"/>
      <c r="E83" s="1"/>
      <c r="F83" s="5"/>
      <c r="G83" s="87"/>
      <c r="H83" s="131"/>
    </row>
    <row r="84" spans="1:8" s="89" customFormat="1" ht="12.75">
      <c r="A84" s="1"/>
      <c r="B84" s="2"/>
      <c r="C84" s="3"/>
      <c r="D84" s="3"/>
      <c r="E84" s="1"/>
      <c r="F84" s="5"/>
      <c r="G84" s="88"/>
      <c r="H84" s="131"/>
    </row>
    <row r="85" spans="1:8" s="89" customFormat="1" ht="39.75" customHeight="1">
      <c r="A85" s="1"/>
      <c r="B85" s="2"/>
      <c r="C85" s="3"/>
      <c r="D85" s="3"/>
      <c r="E85" s="1"/>
      <c r="F85" s="5"/>
      <c r="G85" s="88"/>
      <c r="H85" s="131"/>
    </row>
    <row r="86" spans="1:8" s="89" customFormat="1" ht="12.75">
      <c r="A86" s="1"/>
      <c r="B86" s="2"/>
      <c r="C86" s="3"/>
      <c r="D86" s="3"/>
      <c r="E86" s="1"/>
      <c r="F86" s="5"/>
      <c r="G86" s="88"/>
      <c r="H86" s="131"/>
    </row>
    <row r="87" spans="1:8" s="89" customFormat="1" ht="12.75">
      <c r="A87" s="1"/>
      <c r="B87" s="2"/>
      <c r="C87" s="3"/>
      <c r="D87" s="3"/>
      <c r="E87" s="1"/>
      <c r="F87" s="5"/>
      <c r="G87" s="88"/>
      <c r="H87" s="131"/>
    </row>
    <row r="88" ht="15.75" customHeight="1">
      <c r="G88" s="88"/>
    </row>
    <row r="89" ht="15" customHeight="1">
      <c r="G89" s="88"/>
    </row>
    <row r="90" ht="15" customHeight="1">
      <c r="G90" s="56"/>
    </row>
    <row r="91" ht="15" customHeight="1">
      <c r="G91" s="56"/>
    </row>
    <row r="92" ht="24" customHeight="1">
      <c r="G92" s="87"/>
    </row>
    <row r="93" ht="19.5" customHeight="1">
      <c r="G93" s="87"/>
    </row>
    <row r="94" ht="19.5" customHeight="1">
      <c r="G94" s="87"/>
    </row>
    <row r="95" spans="1:8" s="89" customFormat="1" ht="30" customHeight="1">
      <c r="A95" s="1"/>
      <c r="B95" s="2"/>
      <c r="C95" s="3"/>
      <c r="D95" s="3"/>
      <c r="E95" s="1"/>
      <c r="F95" s="5"/>
      <c r="G95" s="87"/>
      <c r="H95" s="131"/>
    </row>
    <row r="96" spans="1:8" s="89" customFormat="1" ht="15" customHeight="1">
      <c r="A96" s="1"/>
      <c r="B96" s="2"/>
      <c r="C96" s="3"/>
      <c r="D96" s="3"/>
      <c r="E96" s="1"/>
      <c r="F96" s="5"/>
      <c r="G96" s="87"/>
      <c r="H96" s="131"/>
    </row>
    <row r="97" spans="1:8" s="89" customFormat="1" ht="15" customHeight="1">
      <c r="A97" s="1"/>
      <c r="B97" s="2"/>
      <c r="C97" s="3"/>
      <c r="D97" s="3"/>
      <c r="E97" s="1"/>
      <c r="F97" s="5"/>
      <c r="G97" s="87"/>
      <c r="H97" s="131"/>
    </row>
    <row r="98" ht="15" customHeight="1">
      <c r="G98" s="88"/>
    </row>
    <row r="99" spans="1:8" s="89" customFormat="1" ht="19.5" customHeight="1">
      <c r="A99" s="1"/>
      <c r="B99" s="2"/>
      <c r="C99" s="3"/>
      <c r="D99" s="3"/>
      <c r="E99" s="1"/>
      <c r="F99" s="5"/>
      <c r="G99" s="88"/>
      <c r="H99" s="131"/>
    </row>
    <row r="100" spans="1:8" s="89" customFormat="1" ht="12.75">
      <c r="A100" s="1"/>
      <c r="B100" s="2"/>
      <c r="C100" s="3"/>
      <c r="D100" s="3"/>
      <c r="E100" s="1"/>
      <c r="F100" s="5"/>
      <c r="G100" s="88"/>
      <c r="H100" s="131"/>
    </row>
    <row r="101" spans="1:8" s="89" customFormat="1" ht="12.75">
      <c r="A101" s="1"/>
      <c r="B101" s="2"/>
      <c r="C101" s="3"/>
      <c r="D101" s="3"/>
      <c r="E101" s="1"/>
      <c r="F101" s="5"/>
      <c r="G101" s="56"/>
      <c r="H101" s="131"/>
    </row>
    <row r="102" spans="1:8" s="89" customFormat="1" ht="30" customHeight="1">
      <c r="A102" s="1"/>
      <c r="B102" s="2"/>
      <c r="C102" s="3"/>
      <c r="D102" s="3"/>
      <c r="E102" s="1"/>
      <c r="F102" s="5"/>
      <c r="G102" s="56"/>
      <c r="H102" s="131"/>
    </row>
    <row r="103" spans="1:8" s="89" customFormat="1" ht="12.75">
      <c r="A103" s="1"/>
      <c r="B103" s="2"/>
      <c r="C103" s="3"/>
      <c r="D103" s="3"/>
      <c r="E103" s="1"/>
      <c r="F103" s="5"/>
      <c r="G103" s="56"/>
      <c r="H103" s="131"/>
    </row>
    <row r="104" spans="1:8" s="89" customFormat="1" ht="12.75">
      <c r="A104" s="1"/>
      <c r="B104" s="2"/>
      <c r="C104" s="3"/>
      <c r="D104" s="3"/>
      <c r="E104" s="1"/>
      <c r="F104" s="5"/>
      <c r="G104" s="87"/>
      <c r="H104" s="131"/>
    </row>
    <row r="105" spans="1:8" s="41" customFormat="1" ht="24" customHeight="1">
      <c r="A105" s="1"/>
      <c r="B105" s="2"/>
      <c r="C105" s="3"/>
      <c r="D105" s="3"/>
      <c r="E105" s="1"/>
      <c r="F105" s="5"/>
      <c r="G105" s="87"/>
      <c r="H105" s="26"/>
    </row>
    <row r="106" spans="1:8" s="41" customFormat="1" ht="22.5" customHeight="1">
      <c r="A106" s="1"/>
      <c r="B106" s="2"/>
      <c r="C106" s="3"/>
      <c r="D106" s="3"/>
      <c r="E106" s="1"/>
      <c r="F106" s="5"/>
      <c r="G106" s="87"/>
      <c r="H106" s="132"/>
    </row>
    <row r="107" ht="38.25" customHeight="1">
      <c r="G107" s="87"/>
    </row>
    <row r="108" ht="12.75">
      <c r="G108" s="87"/>
    </row>
    <row r="109" ht="15" customHeight="1">
      <c r="G109" s="87"/>
    </row>
    <row r="110" ht="15" customHeight="1">
      <c r="G110" s="56"/>
    </row>
    <row r="111" ht="15" customHeight="1">
      <c r="G111" s="56"/>
    </row>
    <row r="112" ht="15" customHeight="1">
      <c r="G112" s="87"/>
    </row>
    <row r="113" spans="1:8" s="89" customFormat="1" ht="30" customHeight="1">
      <c r="A113" s="1"/>
      <c r="B113" s="2"/>
      <c r="C113" s="3"/>
      <c r="D113" s="3"/>
      <c r="E113" s="1"/>
      <c r="F113" s="5"/>
      <c r="G113" s="87"/>
      <c r="H113" s="131"/>
    </row>
    <row r="114" spans="1:8" s="89" customFormat="1" ht="12.75">
      <c r="A114" s="1"/>
      <c r="B114" s="2"/>
      <c r="C114" s="3"/>
      <c r="D114" s="3"/>
      <c r="E114" s="1"/>
      <c r="F114" s="5"/>
      <c r="G114" s="87"/>
      <c r="H114" s="131"/>
    </row>
    <row r="115" spans="1:8" s="89" customFormat="1" ht="12.75">
      <c r="A115" s="1"/>
      <c r="B115" s="2"/>
      <c r="C115" s="3"/>
      <c r="D115" s="3"/>
      <c r="E115" s="1"/>
      <c r="F115" s="5"/>
      <c r="G115" s="87"/>
      <c r="H115" s="131"/>
    </row>
    <row r="116" spans="1:8" s="41" customFormat="1" ht="15" customHeight="1">
      <c r="A116" s="1"/>
      <c r="B116" s="2"/>
      <c r="C116" s="3"/>
      <c r="D116" s="3"/>
      <c r="E116" s="1"/>
      <c r="F116" s="5"/>
      <c r="G116" s="56"/>
      <c r="H116" s="132"/>
    </row>
    <row r="117" spans="1:8" s="41" customFormat="1" ht="15" customHeight="1">
      <c r="A117" s="1"/>
      <c r="B117" s="2"/>
      <c r="C117" s="3"/>
      <c r="D117" s="3"/>
      <c r="E117" s="1"/>
      <c r="F117" s="5"/>
      <c r="G117" s="56"/>
      <c r="H117" s="26"/>
    </row>
    <row r="118" spans="1:8" s="41" customFormat="1" ht="15" customHeight="1">
      <c r="A118" s="1"/>
      <c r="B118" s="2"/>
      <c r="C118" s="3"/>
      <c r="D118" s="3"/>
      <c r="E118" s="1"/>
      <c r="F118" s="5"/>
      <c r="G118" s="56"/>
      <c r="H118" s="132"/>
    </row>
    <row r="119" ht="30" customHeight="1">
      <c r="G119" s="37"/>
    </row>
    <row r="120" ht="30" customHeight="1">
      <c r="G120" s="37"/>
    </row>
    <row r="121" ht="30" customHeight="1">
      <c r="G121" s="37"/>
    </row>
    <row r="122" ht="30" customHeight="1">
      <c r="G122" s="87"/>
    </row>
    <row r="123" spans="7:10" ht="26.25" customHeight="1">
      <c r="G123" s="56"/>
      <c r="H123" s="90"/>
      <c r="I123" s="91"/>
      <c r="J123" s="92"/>
    </row>
    <row r="124" ht="12.75">
      <c r="G124" s="56"/>
    </row>
    <row r="125" spans="1:8" s="41" customFormat="1" ht="15" customHeight="1">
      <c r="A125" s="1"/>
      <c r="B125" s="2"/>
      <c r="C125" s="3"/>
      <c r="D125" s="3"/>
      <c r="E125" s="1"/>
      <c r="F125" s="5"/>
      <c r="G125" s="56"/>
      <c r="H125" s="26"/>
    </row>
    <row r="126" spans="1:8" s="41" customFormat="1" ht="15" customHeight="1">
      <c r="A126" s="1"/>
      <c r="B126" s="2"/>
      <c r="C126" s="3"/>
      <c r="D126" s="3"/>
      <c r="E126" s="1"/>
      <c r="F126" s="5"/>
      <c r="G126" s="87"/>
      <c r="H126" s="132"/>
    </row>
    <row r="127" ht="15" customHeight="1">
      <c r="G127" s="87"/>
    </row>
    <row r="128" ht="12.75">
      <c r="G128" s="87"/>
    </row>
    <row r="129" ht="15" customHeight="1">
      <c r="G129" s="87"/>
    </row>
    <row r="130" ht="15" customHeight="1">
      <c r="G130" s="56"/>
    </row>
    <row r="131" spans="1:8" s="41" customFormat="1" ht="15" customHeight="1">
      <c r="A131" s="1"/>
      <c r="B131" s="2"/>
      <c r="C131" s="3"/>
      <c r="D131" s="3"/>
      <c r="E131" s="1"/>
      <c r="F131" s="5"/>
      <c r="G131" s="56"/>
      <c r="H131" s="132"/>
    </row>
    <row r="132" spans="1:8" s="41" customFormat="1" ht="15" customHeight="1">
      <c r="A132" s="1"/>
      <c r="B132" s="2"/>
      <c r="C132" s="3"/>
      <c r="D132" s="3"/>
      <c r="E132" s="1"/>
      <c r="F132" s="5"/>
      <c r="G132" s="56"/>
      <c r="H132" s="26"/>
    </row>
    <row r="133" spans="1:8" s="41" customFormat="1" ht="15" customHeight="1">
      <c r="A133" s="1"/>
      <c r="B133" s="2"/>
      <c r="C133" s="3"/>
      <c r="D133" s="3"/>
      <c r="E133" s="1"/>
      <c r="F133" s="5"/>
      <c r="G133" s="87"/>
      <c r="H133" s="132"/>
    </row>
    <row r="134" spans="7:9" ht="30" customHeight="1">
      <c r="G134" s="87"/>
      <c r="H134" s="93"/>
      <c r="I134" s="94"/>
    </row>
    <row r="135" spans="7:9" ht="15" customHeight="1">
      <c r="G135" s="56"/>
      <c r="H135" s="93"/>
      <c r="I135" s="94"/>
    </row>
    <row r="136" spans="7:9" ht="12.75">
      <c r="G136" s="87"/>
      <c r="H136" s="93"/>
      <c r="I136" s="94"/>
    </row>
    <row r="137" spans="7:8" ht="12.75">
      <c r="G137" s="87"/>
      <c r="H137" s="93"/>
    </row>
    <row r="138" spans="1:8" s="41" customFormat="1" ht="15" customHeight="1">
      <c r="A138" s="1"/>
      <c r="B138" s="2"/>
      <c r="C138" s="3"/>
      <c r="D138" s="3"/>
      <c r="E138" s="1"/>
      <c r="F138" s="5"/>
      <c r="G138" s="56"/>
      <c r="H138" s="132"/>
    </row>
    <row r="139" spans="1:8" s="41" customFormat="1" ht="15" customHeight="1">
      <c r="A139" s="1"/>
      <c r="B139" s="2"/>
      <c r="C139" s="3"/>
      <c r="D139" s="3"/>
      <c r="E139" s="1"/>
      <c r="F139" s="5"/>
      <c r="G139" s="87"/>
      <c r="H139" s="26"/>
    </row>
    <row r="140" spans="1:8" s="41" customFormat="1" ht="15" customHeight="1">
      <c r="A140" s="1"/>
      <c r="B140" s="2"/>
      <c r="C140" s="3"/>
      <c r="D140" s="3"/>
      <c r="E140" s="1"/>
      <c r="F140" s="5"/>
      <c r="G140" s="56"/>
      <c r="H140" s="132"/>
    </row>
    <row r="141" spans="7:8" ht="12.75">
      <c r="G141" s="56"/>
      <c r="H141" s="93"/>
    </row>
    <row r="142" spans="7:8" ht="12.75">
      <c r="G142" s="87"/>
      <c r="H142" s="93"/>
    </row>
    <row r="143" spans="7:8" ht="12.75">
      <c r="G143" s="87"/>
      <c r="H143" s="93"/>
    </row>
    <row r="144" spans="7:8" ht="12.75">
      <c r="G144" s="56"/>
      <c r="H144" s="93"/>
    </row>
    <row r="145" spans="1:8" s="41" customFormat="1" ht="15" customHeight="1">
      <c r="A145" s="1"/>
      <c r="B145" s="2"/>
      <c r="C145" s="3"/>
      <c r="D145" s="3"/>
      <c r="E145" s="1"/>
      <c r="F145" s="5"/>
      <c r="G145" s="87"/>
      <c r="H145" s="132"/>
    </row>
    <row r="146" spans="1:8" s="41" customFormat="1" ht="15" customHeight="1">
      <c r="A146" s="1"/>
      <c r="B146" s="2"/>
      <c r="C146" s="3"/>
      <c r="D146" s="3"/>
      <c r="E146" s="1"/>
      <c r="F146" s="5"/>
      <c r="G146" s="87"/>
      <c r="H146" s="26"/>
    </row>
    <row r="147" spans="1:8" s="41" customFormat="1" ht="15" customHeight="1">
      <c r="A147" s="1"/>
      <c r="B147" s="2"/>
      <c r="C147" s="3"/>
      <c r="D147" s="3"/>
      <c r="E147" s="1"/>
      <c r="F147" s="5"/>
      <c r="G147" s="56"/>
      <c r="H147" s="132"/>
    </row>
    <row r="148" ht="12.75">
      <c r="G148" s="56"/>
    </row>
    <row r="149" ht="12.75">
      <c r="G149" s="56"/>
    </row>
    <row r="150" spans="1:8" s="41" customFormat="1" ht="15" customHeight="1">
      <c r="A150" s="1"/>
      <c r="B150" s="2"/>
      <c r="C150" s="3"/>
      <c r="D150" s="3"/>
      <c r="E150" s="1"/>
      <c r="F150" s="5"/>
      <c r="G150" s="88"/>
      <c r="H150" s="132"/>
    </row>
    <row r="151" ht="12.75">
      <c r="G151" s="88"/>
    </row>
    <row r="152" ht="12.75">
      <c r="G152" s="88"/>
    </row>
    <row r="153" spans="1:8" s="41" customFormat="1" ht="15" customHeight="1">
      <c r="A153" s="1"/>
      <c r="B153" s="2"/>
      <c r="C153" s="3"/>
      <c r="D153" s="3"/>
      <c r="E153" s="1"/>
      <c r="F153" s="5"/>
      <c r="G153" s="88"/>
      <c r="H153" s="132"/>
    </row>
    <row r="154" ht="12.75">
      <c r="G154" s="88"/>
    </row>
    <row r="155" spans="1:8" s="41" customFormat="1" ht="15" customHeight="1">
      <c r="A155" s="1"/>
      <c r="B155" s="2"/>
      <c r="C155" s="3"/>
      <c r="D155" s="3"/>
      <c r="E155" s="1"/>
      <c r="F155" s="5"/>
      <c r="G155" s="88"/>
      <c r="H155" s="26"/>
    </row>
    <row r="156" spans="1:8" s="41" customFormat="1" ht="15" customHeight="1">
      <c r="A156" s="1"/>
      <c r="B156" s="2"/>
      <c r="C156" s="3"/>
      <c r="D156" s="3"/>
      <c r="E156" s="1"/>
      <c r="F156" s="5"/>
      <c r="G156" s="88"/>
      <c r="H156" s="132"/>
    </row>
    <row r="157" ht="30" customHeight="1">
      <c r="G157" s="88"/>
    </row>
    <row r="158" ht="30" customHeight="1">
      <c r="G158" s="88"/>
    </row>
    <row r="159" spans="1:8" s="41" customFormat="1" ht="15" customHeight="1">
      <c r="A159" s="1"/>
      <c r="B159" s="2"/>
      <c r="C159" s="3"/>
      <c r="D159" s="3"/>
      <c r="E159" s="1"/>
      <c r="F159" s="5"/>
      <c r="G159" s="88"/>
      <c r="H159" s="132"/>
    </row>
    <row r="160" ht="30" customHeight="1">
      <c r="G160" s="56"/>
    </row>
    <row r="161" ht="30" customHeight="1">
      <c r="G161" s="56"/>
    </row>
    <row r="162" spans="1:8" s="41" customFormat="1" ht="15" customHeight="1">
      <c r="A162" s="1"/>
      <c r="B162" s="2"/>
      <c r="C162" s="3"/>
      <c r="D162" s="3"/>
      <c r="E162" s="1"/>
      <c r="F162" s="5"/>
      <c r="G162" s="87"/>
      <c r="H162" s="132"/>
    </row>
    <row r="163" spans="1:8" s="41" customFormat="1" ht="15" customHeight="1">
      <c r="A163" s="1"/>
      <c r="B163" s="2"/>
      <c r="C163" s="3"/>
      <c r="D163" s="3"/>
      <c r="E163" s="1"/>
      <c r="F163" s="5"/>
      <c r="G163" s="87"/>
      <c r="H163" s="26"/>
    </row>
    <row r="164" spans="1:8" s="41" customFormat="1" ht="15" customHeight="1">
      <c r="A164" s="1"/>
      <c r="B164" s="2"/>
      <c r="C164" s="3"/>
      <c r="D164" s="3"/>
      <c r="E164" s="1"/>
      <c r="F164" s="5"/>
      <c r="G164" s="87"/>
      <c r="H164" s="132"/>
    </row>
    <row r="165" spans="1:8" s="89" customFormat="1" ht="30" customHeight="1">
      <c r="A165" s="1"/>
      <c r="B165" s="2"/>
      <c r="C165" s="3"/>
      <c r="D165" s="3"/>
      <c r="E165" s="1"/>
      <c r="F165" s="5"/>
      <c r="G165" s="56"/>
      <c r="H165" s="131"/>
    </row>
    <row r="166" spans="1:8" s="89" customFormat="1" ht="21" customHeight="1">
      <c r="A166" s="1"/>
      <c r="B166" s="2"/>
      <c r="C166" s="3"/>
      <c r="D166" s="3"/>
      <c r="E166" s="1"/>
      <c r="F166" s="5"/>
      <c r="G166" s="56"/>
      <c r="H166" s="131"/>
    </row>
    <row r="167" spans="1:8" s="89" customFormat="1" ht="21" customHeight="1">
      <c r="A167" s="1"/>
      <c r="B167" s="2"/>
      <c r="C167" s="3"/>
      <c r="D167" s="3"/>
      <c r="E167" s="1"/>
      <c r="F167" s="5"/>
      <c r="G167" s="56"/>
      <c r="H167" s="131"/>
    </row>
    <row r="168" spans="1:8" s="89" customFormat="1" ht="21" customHeight="1">
      <c r="A168" s="1"/>
      <c r="B168" s="2"/>
      <c r="C168" s="3"/>
      <c r="D168" s="3"/>
      <c r="E168" s="1"/>
      <c r="F168" s="5"/>
      <c r="G168" s="95"/>
      <c r="H168" s="131"/>
    </row>
    <row r="169" spans="1:8" s="89" customFormat="1" ht="21" customHeight="1">
      <c r="A169" s="1"/>
      <c r="B169" s="2"/>
      <c r="C169" s="3"/>
      <c r="D169" s="3"/>
      <c r="E169" s="1"/>
      <c r="F169" s="5"/>
      <c r="G169" s="87"/>
      <c r="H169" s="131"/>
    </row>
    <row r="170" spans="1:8" s="89" customFormat="1" ht="30" customHeight="1">
      <c r="A170" s="1"/>
      <c r="B170" s="2"/>
      <c r="C170" s="3"/>
      <c r="D170" s="3"/>
      <c r="E170" s="1"/>
      <c r="F170" s="5"/>
      <c r="G170" s="56"/>
      <c r="H170" s="131"/>
    </row>
    <row r="171" spans="1:8" s="89" customFormat="1" ht="23.25" customHeight="1">
      <c r="A171" s="1"/>
      <c r="B171" s="2"/>
      <c r="C171" s="3"/>
      <c r="D171" s="3"/>
      <c r="E171" s="1"/>
      <c r="F171" s="5"/>
      <c r="G171" s="56"/>
      <c r="H171" s="131"/>
    </row>
    <row r="172" spans="1:8" s="89" customFormat="1" ht="23.25" customHeight="1">
      <c r="A172" s="1"/>
      <c r="B172" s="2"/>
      <c r="C172" s="3"/>
      <c r="D172" s="3"/>
      <c r="E172" s="1"/>
      <c r="F172" s="5"/>
      <c r="G172" s="87"/>
      <c r="H172" s="131"/>
    </row>
    <row r="173" spans="1:8" s="89" customFormat="1" ht="23.25" customHeight="1">
      <c r="A173" s="1"/>
      <c r="B173" s="2"/>
      <c r="C173" s="3"/>
      <c r="D173" s="3"/>
      <c r="E173" s="1"/>
      <c r="F173" s="5"/>
      <c r="G173" s="87"/>
      <c r="H173" s="131"/>
    </row>
    <row r="174" spans="1:8" s="89" customFormat="1" ht="23.25" customHeight="1">
      <c r="A174" s="1"/>
      <c r="B174" s="2"/>
      <c r="C174" s="3"/>
      <c r="D174" s="3"/>
      <c r="E174" s="1"/>
      <c r="F174" s="5"/>
      <c r="G174" s="87"/>
      <c r="H174" s="131"/>
    </row>
    <row r="175" spans="1:8" s="41" customFormat="1" ht="15" customHeight="1">
      <c r="A175" s="1"/>
      <c r="B175" s="2"/>
      <c r="C175" s="3"/>
      <c r="D175" s="3"/>
      <c r="E175" s="1"/>
      <c r="F175" s="5"/>
      <c r="G175" s="87"/>
      <c r="H175" s="26"/>
    </row>
    <row r="176" spans="1:8" s="41" customFormat="1" ht="30" customHeight="1">
      <c r="A176" s="1"/>
      <c r="B176" s="2"/>
      <c r="C176" s="3"/>
      <c r="D176" s="3"/>
      <c r="E176" s="1"/>
      <c r="F176" s="5"/>
      <c r="G176" s="87"/>
      <c r="H176" s="132"/>
    </row>
    <row r="177" ht="15" customHeight="1">
      <c r="G177" s="87"/>
    </row>
    <row r="178" ht="43.5" customHeight="1">
      <c r="G178" s="87"/>
    </row>
    <row r="179" ht="30" customHeight="1">
      <c r="G179" s="87"/>
    </row>
    <row r="180" spans="1:8" s="41" customFormat="1" ht="15" customHeight="1">
      <c r="A180" s="1"/>
      <c r="B180" s="2"/>
      <c r="C180" s="3"/>
      <c r="D180" s="3"/>
      <c r="E180" s="1"/>
      <c r="F180" s="5"/>
      <c r="G180" s="87"/>
      <c r="H180" s="132"/>
    </row>
    <row r="181" spans="1:8" s="41" customFormat="1" ht="15" customHeight="1">
      <c r="A181" s="1"/>
      <c r="B181" s="2"/>
      <c r="C181" s="3"/>
      <c r="D181" s="3"/>
      <c r="E181" s="1"/>
      <c r="F181" s="5"/>
      <c r="G181" s="87"/>
      <c r="H181" s="26"/>
    </row>
    <row r="182" spans="1:8" s="41" customFormat="1" ht="15" customHeight="1">
      <c r="A182" s="1"/>
      <c r="B182" s="2"/>
      <c r="C182" s="3"/>
      <c r="D182" s="3"/>
      <c r="E182" s="1"/>
      <c r="F182" s="5"/>
      <c r="G182" s="87"/>
      <c r="H182" s="132"/>
    </row>
    <row r="183" spans="7:8" ht="15" customHeight="1">
      <c r="G183" s="87"/>
      <c r="H183" s="96"/>
    </row>
    <row r="184" ht="30" customHeight="1">
      <c r="G184" s="87"/>
    </row>
    <row r="185" spans="1:8" s="41" customFormat="1" ht="15" customHeight="1">
      <c r="A185" s="1"/>
      <c r="B185" s="2"/>
      <c r="C185" s="3"/>
      <c r="D185" s="3"/>
      <c r="E185" s="1"/>
      <c r="F185" s="5"/>
      <c r="G185" s="87"/>
      <c r="H185" s="26"/>
    </row>
    <row r="186" spans="1:8" s="41" customFormat="1" ht="15" customHeight="1">
      <c r="A186" s="1"/>
      <c r="B186" s="2"/>
      <c r="C186" s="3"/>
      <c r="D186" s="3"/>
      <c r="E186" s="1"/>
      <c r="F186" s="5"/>
      <c r="G186" s="87"/>
      <c r="H186" s="132"/>
    </row>
    <row r="187" spans="7:9" ht="12.75">
      <c r="G187" s="56"/>
      <c r="H187" s="133"/>
      <c r="I187" s="97"/>
    </row>
    <row r="188" spans="7:9" ht="12.75">
      <c r="G188" s="56"/>
      <c r="I188" s="97"/>
    </row>
    <row r="189" ht="15" customHeight="1">
      <c r="G189" s="87"/>
    </row>
    <row r="190" ht="12.75">
      <c r="G190" s="87"/>
    </row>
    <row r="191" ht="12.75">
      <c r="G191" s="87"/>
    </row>
    <row r="192" ht="12.75">
      <c r="G192" s="56"/>
    </row>
    <row r="193" ht="12.75">
      <c r="G193" s="56"/>
    </row>
    <row r="194" ht="12.75">
      <c r="G194" s="87"/>
    </row>
    <row r="195" ht="12.75">
      <c r="G195" s="87"/>
    </row>
    <row r="196" ht="15" customHeight="1">
      <c r="G196" s="87"/>
    </row>
    <row r="197" spans="7:11" ht="12.75">
      <c r="G197" s="56"/>
      <c r="K197" s="98"/>
    </row>
    <row r="198" spans="7:11" ht="12.75">
      <c r="G198" s="56"/>
      <c r="K198" s="98"/>
    </row>
    <row r="199" ht="12.75">
      <c r="G199" s="56"/>
    </row>
    <row r="200" ht="12.75">
      <c r="G200" s="87"/>
    </row>
    <row r="201" ht="12.75">
      <c r="G201" s="87"/>
    </row>
    <row r="202" spans="1:8" s="41" customFormat="1" ht="15" customHeight="1">
      <c r="A202" s="1"/>
      <c r="B202" s="2"/>
      <c r="C202" s="3"/>
      <c r="D202" s="3"/>
      <c r="E202" s="1"/>
      <c r="F202" s="5"/>
      <c r="G202" s="87"/>
      <c r="H202" s="26"/>
    </row>
    <row r="203" spans="1:8" s="41" customFormat="1" ht="15" customHeight="1">
      <c r="A203" s="1"/>
      <c r="B203" s="2"/>
      <c r="C203" s="3"/>
      <c r="D203" s="3"/>
      <c r="E203" s="1"/>
      <c r="F203" s="5"/>
      <c r="G203" s="56"/>
      <c r="H203" s="132"/>
    </row>
    <row r="204" ht="30" customHeight="1">
      <c r="G204" s="56"/>
    </row>
    <row r="205" ht="15" customHeight="1">
      <c r="G205" s="88"/>
    </row>
    <row r="206" ht="39.75" customHeight="1">
      <c r="G206" s="99"/>
    </row>
    <row r="207" spans="1:8" s="41" customFormat="1" ht="15" customHeight="1">
      <c r="A207" s="1"/>
      <c r="B207" s="2"/>
      <c r="C207" s="3"/>
      <c r="D207" s="3"/>
      <c r="E207" s="1"/>
      <c r="F207" s="5"/>
      <c r="G207" s="99"/>
      <c r="H207" s="26"/>
    </row>
    <row r="208" spans="1:8" s="41" customFormat="1" ht="15" customHeight="1">
      <c r="A208" s="1"/>
      <c r="B208" s="2"/>
      <c r="C208" s="3"/>
      <c r="D208" s="3"/>
      <c r="E208" s="1"/>
      <c r="F208" s="5"/>
      <c r="G208" s="56"/>
      <c r="H208" s="132"/>
    </row>
    <row r="209" ht="15" customHeight="1">
      <c r="G209" s="88"/>
    </row>
    <row r="210" ht="15" customHeight="1">
      <c r="G210" s="88"/>
    </row>
    <row r="211" ht="15" customHeight="1">
      <c r="G211" s="88"/>
    </row>
    <row r="212" spans="1:8" s="41" customFormat="1" ht="15" customHeight="1">
      <c r="A212" s="1"/>
      <c r="B212" s="2"/>
      <c r="C212" s="3"/>
      <c r="D212" s="3"/>
      <c r="E212" s="1"/>
      <c r="F212" s="5"/>
      <c r="G212" s="56"/>
      <c r="H212" s="132"/>
    </row>
    <row r="213" spans="1:8" s="41" customFormat="1" ht="15" customHeight="1">
      <c r="A213" s="1"/>
      <c r="B213" s="2"/>
      <c r="C213" s="3"/>
      <c r="D213" s="3"/>
      <c r="E213" s="1"/>
      <c r="F213" s="5"/>
      <c r="G213" s="56"/>
      <c r="H213" s="26"/>
    </row>
    <row r="214" spans="1:8" s="41" customFormat="1" ht="15" customHeight="1">
      <c r="A214" s="1"/>
      <c r="B214" s="2"/>
      <c r="C214" s="3"/>
      <c r="D214" s="3"/>
      <c r="E214" s="1"/>
      <c r="F214" s="5"/>
      <c r="G214" s="87"/>
      <c r="H214" s="132"/>
    </row>
    <row r="215" ht="30" customHeight="1">
      <c r="G215" s="87"/>
    </row>
    <row r="216" ht="15.75" customHeight="1">
      <c r="G216" s="56"/>
    </row>
    <row r="217" ht="15" customHeight="1">
      <c r="G217" s="56"/>
    </row>
    <row r="218" spans="1:8" s="41" customFormat="1" ht="15" customHeight="1">
      <c r="A218" s="1"/>
      <c r="B218" s="2"/>
      <c r="C218" s="3"/>
      <c r="D218" s="3"/>
      <c r="E218" s="1"/>
      <c r="F218" s="5"/>
      <c r="G218" s="87"/>
      <c r="H218" s="26"/>
    </row>
    <row r="219" spans="1:8" s="41" customFormat="1" ht="15" customHeight="1">
      <c r="A219" s="1"/>
      <c r="B219" s="2"/>
      <c r="C219" s="3"/>
      <c r="D219" s="3"/>
      <c r="E219" s="1"/>
      <c r="F219" s="5"/>
      <c r="G219" s="87"/>
      <c r="H219" s="132"/>
    </row>
    <row r="220" spans="1:8" s="89" customFormat="1" ht="12.75">
      <c r="A220" s="1"/>
      <c r="B220" s="2"/>
      <c r="C220" s="3"/>
      <c r="D220" s="3"/>
      <c r="E220" s="1"/>
      <c r="F220" s="5"/>
      <c r="G220" s="87"/>
      <c r="H220" s="131"/>
    </row>
    <row r="221" spans="1:8" s="100" customFormat="1" ht="14.25" customHeight="1">
      <c r="A221" s="1"/>
      <c r="B221" s="2"/>
      <c r="C221" s="3"/>
      <c r="D221" s="3"/>
      <c r="E221" s="1"/>
      <c r="F221" s="5"/>
      <c r="G221" s="87"/>
      <c r="H221" s="134"/>
    </row>
    <row r="222" spans="1:8" s="100" customFormat="1" ht="15.75" customHeight="1">
      <c r="A222" s="1"/>
      <c r="B222" s="2"/>
      <c r="C222" s="3"/>
      <c r="D222" s="3"/>
      <c r="E222" s="1"/>
      <c r="F222" s="5"/>
      <c r="G222" s="87"/>
      <c r="H222" s="134"/>
    </row>
    <row r="223" spans="1:8" s="41" customFormat="1" ht="15" customHeight="1">
      <c r="A223" s="1"/>
      <c r="B223" s="2"/>
      <c r="C223" s="3"/>
      <c r="D223" s="3"/>
      <c r="E223" s="1"/>
      <c r="F223" s="5"/>
      <c r="G223" s="87"/>
      <c r="H223" s="132"/>
    </row>
    <row r="224" spans="1:8" s="89" customFormat="1" ht="12.75">
      <c r="A224" s="1"/>
      <c r="B224" s="2"/>
      <c r="C224" s="3"/>
      <c r="D224" s="3"/>
      <c r="E224" s="1"/>
      <c r="F224" s="5"/>
      <c r="G224" s="56"/>
      <c r="H224" s="131"/>
    </row>
    <row r="225" spans="1:8" s="89" customFormat="1" ht="12.75">
      <c r="A225" s="1"/>
      <c r="B225" s="2"/>
      <c r="C225" s="3"/>
      <c r="D225" s="3"/>
      <c r="E225" s="1"/>
      <c r="F225" s="5"/>
      <c r="G225" s="56"/>
      <c r="H225" s="131"/>
    </row>
    <row r="226" spans="1:8" s="89" customFormat="1" ht="12.75">
      <c r="A226" s="1"/>
      <c r="B226" s="2"/>
      <c r="C226" s="3"/>
      <c r="D226" s="3"/>
      <c r="E226" s="1"/>
      <c r="F226" s="5"/>
      <c r="G226" s="88"/>
      <c r="H226" s="131"/>
    </row>
    <row r="227" spans="1:8" s="41" customFormat="1" ht="15" customHeight="1">
      <c r="A227" s="1"/>
      <c r="B227" s="2"/>
      <c r="C227" s="3"/>
      <c r="D227" s="3"/>
      <c r="E227" s="1"/>
      <c r="F227" s="5"/>
      <c r="G227" s="88"/>
      <c r="H227" s="26"/>
    </row>
    <row r="228" spans="1:8" s="41" customFormat="1" ht="15" customHeight="1">
      <c r="A228" s="1"/>
      <c r="B228" s="2"/>
      <c r="C228" s="3"/>
      <c r="D228" s="3"/>
      <c r="E228" s="1"/>
      <c r="F228" s="5"/>
      <c r="G228" s="88"/>
      <c r="H228" s="132"/>
    </row>
    <row r="229" ht="30" customHeight="1">
      <c r="G229" s="87"/>
    </row>
    <row r="230" ht="30" customHeight="1">
      <c r="G230" s="87"/>
    </row>
    <row r="231" spans="1:8" s="41" customFormat="1" ht="15" customHeight="1">
      <c r="A231" s="1"/>
      <c r="B231" s="2"/>
      <c r="C231" s="3"/>
      <c r="D231" s="3"/>
      <c r="E231" s="1"/>
      <c r="F231" s="5"/>
      <c r="G231" s="87"/>
      <c r="H231" s="26"/>
    </row>
    <row r="232" spans="1:8" s="41" customFormat="1" ht="15" customHeight="1">
      <c r="A232" s="1"/>
      <c r="B232" s="2"/>
      <c r="C232" s="3"/>
      <c r="D232" s="3"/>
      <c r="E232" s="1"/>
      <c r="F232" s="5"/>
      <c r="G232" s="87"/>
      <c r="H232" s="132"/>
    </row>
    <row r="233" ht="12.75">
      <c r="G233" s="87"/>
    </row>
    <row r="234" ht="12.75">
      <c r="G234" s="87"/>
    </row>
    <row r="235" ht="30" customHeight="1">
      <c r="G235" s="87"/>
    </row>
    <row r="236" ht="30" customHeight="1">
      <c r="G236" s="87"/>
    </row>
    <row r="237" ht="30" customHeight="1">
      <c r="G237" s="87"/>
    </row>
    <row r="238" ht="39.75" customHeight="1">
      <c r="G238" s="87"/>
    </row>
    <row r="239" spans="1:8" s="41" customFormat="1" ht="15" customHeight="1">
      <c r="A239" s="1"/>
      <c r="B239" s="2"/>
      <c r="C239" s="3"/>
      <c r="D239" s="3"/>
      <c r="E239" s="1"/>
      <c r="F239" s="5"/>
      <c r="G239" s="101"/>
      <c r="H239" s="26"/>
    </row>
    <row r="240" spans="1:8" s="41" customFormat="1" ht="15" customHeight="1">
      <c r="A240" s="1"/>
      <c r="B240" s="2"/>
      <c r="C240" s="3"/>
      <c r="D240" s="3"/>
      <c r="E240" s="1"/>
      <c r="F240" s="5"/>
      <c r="G240" s="102"/>
      <c r="H240" s="132"/>
    </row>
    <row r="241" spans="1:8" s="89" customFormat="1" ht="12.75">
      <c r="A241" s="1"/>
      <c r="B241" s="2"/>
      <c r="C241" s="3"/>
      <c r="D241" s="3"/>
      <c r="E241" s="1"/>
      <c r="F241" s="5"/>
      <c r="G241" s="102"/>
      <c r="H241" s="131"/>
    </row>
    <row r="242" spans="1:8" s="89" customFormat="1" ht="18.75" customHeight="1">
      <c r="A242" s="1"/>
      <c r="B242" s="2"/>
      <c r="C242" s="3"/>
      <c r="D242" s="3"/>
      <c r="E242" s="1"/>
      <c r="F242" s="5"/>
      <c r="G242" s="102"/>
      <c r="H242" s="131"/>
    </row>
    <row r="243" spans="1:8" s="89" customFormat="1" ht="18.75" customHeight="1">
      <c r="A243" s="1"/>
      <c r="B243" s="2"/>
      <c r="C243" s="3"/>
      <c r="D243" s="3"/>
      <c r="E243" s="1"/>
      <c r="F243" s="5"/>
      <c r="G243" s="102"/>
      <c r="H243" s="131"/>
    </row>
    <row r="244" ht="12.75">
      <c r="G244" s="87"/>
    </row>
    <row r="245" ht="12.75">
      <c r="G245" s="87"/>
    </row>
    <row r="246" ht="12.75">
      <c r="G246" s="87"/>
    </row>
    <row r="247" ht="12.75">
      <c r="G247" s="87"/>
    </row>
    <row r="248" ht="12.75">
      <c r="G248" s="87"/>
    </row>
    <row r="249" ht="12.75">
      <c r="G249" s="56"/>
    </row>
    <row r="250" ht="12.75">
      <c r="G250" s="56"/>
    </row>
    <row r="251" ht="12.75">
      <c r="G251" s="56"/>
    </row>
    <row r="252" ht="12.75">
      <c r="G252" s="87"/>
    </row>
    <row r="253" ht="12.75">
      <c r="G253" s="87"/>
    </row>
    <row r="254" spans="7:8" ht="12.75">
      <c r="G254" s="56"/>
      <c r="H254" s="103"/>
    </row>
    <row r="255" spans="7:8" ht="12.75">
      <c r="G255" s="87"/>
      <c r="H255" s="104"/>
    </row>
    <row r="256" spans="7:8" ht="12.75">
      <c r="G256" s="56"/>
      <c r="H256" s="104"/>
    </row>
    <row r="257" spans="7:8" ht="12.75">
      <c r="G257" s="56"/>
      <c r="H257" s="104"/>
    </row>
    <row r="258" spans="7:8" ht="12.75">
      <c r="G258" s="87"/>
      <c r="H258" s="104"/>
    </row>
    <row r="259" ht="31.5" customHeight="1">
      <c r="G259" s="87"/>
    </row>
    <row r="260" ht="31.5" customHeight="1">
      <c r="G260" s="56"/>
    </row>
    <row r="261" ht="31.5" customHeight="1">
      <c r="G261" s="56"/>
    </row>
    <row r="262" ht="12.75">
      <c r="G262" s="88"/>
    </row>
    <row r="263" ht="12.75">
      <c r="G263" s="88"/>
    </row>
    <row r="264" spans="1:8" s="41" customFormat="1" ht="15" customHeight="1">
      <c r="A264" s="1"/>
      <c r="B264" s="2"/>
      <c r="C264" s="3"/>
      <c r="D264" s="3"/>
      <c r="E264" s="1"/>
      <c r="F264" s="5"/>
      <c r="G264" s="88"/>
      <c r="H264" s="132"/>
    </row>
    <row r="265" spans="1:8" s="41" customFormat="1" ht="15" customHeight="1">
      <c r="A265" s="1"/>
      <c r="B265" s="2"/>
      <c r="C265" s="3"/>
      <c r="D265" s="3"/>
      <c r="E265" s="1"/>
      <c r="F265" s="5"/>
      <c r="G265" s="88"/>
      <c r="H265" s="26"/>
    </row>
    <row r="266" spans="1:8" s="41" customFormat="1" ht="15" customHeight="1">
      <c r="A266" s="1"/>
      <c r="B266" s="2"/>
      <c r="C266" s="3"/>
      <c r="D266" s="3"/>
      <c r="E266" s="1"/>
      <c r="F266" s="5"/>
      <c r="G266" s="88"/>
      <c r="H266" s="26"/>
    </row>
    <row r="267" spans="1:8" s="41" customFormat="1" ht="12.75">
      <c r="A267" s="1"/>
      <c r="B267" s="2"/>
      <c r="C267" s="3"/>
      <c r="D267" s="3"/>
      <c r="E267" s="1"/>
      <c r="F267" s="5"/>
      <c r="G267" s="88"/>
      <c r="H267" s="26"/>
    </row>
    <row r="268" spans="1:8" s="41" customFormat="1" ht="12.75">
      <c r="A268" s="1"/>
      <c r="B268" s="2"/>
      <c r="C268" s="3"/>
      <c r="D268" s="3"/>
      <c r="E268" s="1"/>
      <c r="F268" s="5"/>
      <c r="G268" s="56"/>
      <c r="H268" s="26"/>
    </row>
    <row r="269" spans="1:8" s="41" customFormat="1" ht="15" customHeight="1">
      <c r="A269" s="1"/>
      <c r="B269" s="2"/>
      <c r="C269" s="3"/>
      <c r="D269" s="3"/>
      <c r="E269" s="1"/>
      <c r="F269" s="5"/>
      <c r="G269" s="56"/>
      <c r="H269" s="26"/>
    </row>
    <row r="270" spans="1:8" s="41" customFormat="1" ht="12.75">
      <c r="A270" s="1"/>
      <c r="B270" s="2"/>
      <c r="C270" s="3"/>
      <c r="D270" s="3"/>
      <c r="E270" s="1"/>
      <c r="F270" s="5"/>
      <c r="G270" s="56"/>
      <c r="H270" s="26"/>
    </row>
    <row r="271" spans="1:8" s="41" customFormat="1" ht="15" customHeight="1">
      <c r="A271" s="1"/>
      <c r="B271" s="2"/>
      <c r="C271" s="3"/>
      <c r="D271" s="3"/>
      <c r="E271" s="1"/>
      <c r="F271" s="5"/>
      <c r="G271" s="87"/>
      <c r="H271" s="26"/>
    </row>
    <row r="272" spans="1:8" s="41" customFormat="1" ht="15" customHeight="1">
      <c r="A272" s="1"/>
      <c r="B272" s="2"/>
      <c r="C272" s="3"/>
      <c r="D272" s="3"/>
      <c r="E272" s="1"/>
      <c r="F272" s="5"/>
      <c r="G272" s="87"/>
      <c r="H272" s="132"/>
    </row>
    <row r="273" ht="12.75">
      <c r="G273" s="87"/>
    </row>
    <row r="274" ht="12.75">
      <c r="G274" s="87"/>
    </row>
    <row r="275" spans="1:8" s="41" customFormat="1" ht="15" customHeight="1">
      <c r="A275" s="1"/>
      <c r="B275" s="2"/>
      <c r="C275" s="3"/>
      <c r="D275" s="3"/>
      <c r="E275" s="1"/>
      <c r="F275" s="5"/>
      <c r="G275" s="1"/>
      <c r="H275" s="26"/>
    </row>
    <row r="276" spans="1:8" s="41" customFormat="1" ht="30" customHeight="1">
      <c r="A276" s="1"/>
      <c r="B276" s="2"/>
      <c r="C276" s="3"/>
      <c r="D276" s="3"/>
      <c r="E276" s="1"/>
      <c r="F276" s="5"/>
      <c r="G276" s="1"/>
      <c r="H276" s="132"/>
    </row>
    <row r="277" spans="1:8" s="89" customFormat="1" ht="42.75" customHeight="1">
      <c r="A277" s="1"/>
      <c r="B277" s="2"/>
      <c r="C277" s="3"/>
      <c r="D277" s="3"/>
      <c r="E277" s="1"/>
      <c r="F277" s="5"/>
      <c r="G277" s="1"/>
      <c r="H277" s="131"/>
    </row>
    <row r="278" spans="1:8" s="89" customFormat="1" ht="19.5" customHeight="1">
      <c r="A278" s="1"/>
      <c r="B278" s="2"/>
      <c r="C278" s="3"/>
      <c r="D278" s="3"/>
      <c r="E278" s="1"/>
      <c r="F278" s="5"/>
      <c r="G278" s="1"/>
      <c r="H278" s="131"/>
    </row>
    <row r="279" spans="1:8" s="89" customFormat="1" ht="19.5" customHeight="1">
      <c r="A279" s="1"/>
      <c r="B279" s="2"/>
      <c r="C279" s="3"/>
      <c r="D279" s="3"/>
      <c r="E279" s="1"/>
      <c r="F279" s="5"/>
      <c r="G279" s="1"/>
      <c r="H279" s="131"/>
    </row>
    <row r="280" spans="1:8" s="89" customFormat="1" ht="19.5" customHeight="1">
      <c r="A280" s="1"/>
      <c r="B280" s="2"/>
      <c r="C280" s="3"/>
      <c r="D280" s="3"/>
      <c r="E280" s="1"/>
      <c r="F280" s="5"/>
      <c r="G280" s="1"/>
      <c r="H280" s="131"/>
    </row>
    <row r="281" spans="1:8" s="89" customFormat="1" ht="19.5" customHeight="1">
      <c r="A281" s="1"/>
      <c r="B281" s="2"/>
      <c r="C281" s="3"/>
      <c r="D281" s="3"/>
      <c r="E281" s="1"/>
      <c r="F281" s="5"/>
      <c r="G281" s="1"/>
      <c r="H281" s="131"/>
    </row>
    <row r="282" spans="1:8" s="89" customFormat="1" ht="19.5" customHeight="1">
      <c r="A282" s="1"/>
      <c r="B282" s="2"/>
      <c r="C282" s="3"/>
      <c r="D282" s="3"/>
      <c r="E282" s="1"/>
      <c r="F282" s="5"/>
      <c r="G282" s="1"/>
      <c r="H282" s="131"/>
    </row>
    <row r="283" spans="1:8" s="41" customFormat="1" ht="15" customHeight="1">
      <c r="A283" s="1"/>
      <c r="B283" s="2"/>
      <c r="C283" s="3"/>
      <c r="D283" s="3"/>
      <c r="E283" s="1"/>
      <c r="F283" s="5"/>
      <c r="G283" s="1"/>
      <c r="H283" s="132"/>
    </row>
    <row r="284" spans="1:8" s="41" customFormat="1" ht="15" customHeight="1">
      <c r="A284" s="1"/>
      <c r="B284" s="2"/>
      <c r="C284" s="3"/>
      <c r="D284" s="3"/>
      <c r="E284" s="1"/>
      <c r="F284" s="5"/>
      <c r="G284" s="1"/>
      <c r="H284" s="26"/>
    </row>
    <row r="285" spans="1:8" s="41" customFormat="1" ht="15" customHeight="1">
      <c r="A285" s="1"/>
      <c r="B285" s="2"/>
      <c r="C285" s="3"/>
      <c r="D285" s="3"/>
      <c r="E285" s="1"/>
      <c r="F285" s="5"/>
      <c r="G285" s="1"/>
      <c r="H285" s="132"/>
    </row>
    <row r="286" ht="30" customHeight="1">
      <c r="I286" s="105"/>
    </row>
  </sheetData>
  <sheetProtection selectLockedCells="1" selectUnlockedCells="1"/>
  <mergeCells count="8">
    <mergeCell ref="A1:A2"/>
    <mergeCell ref="B1:B2"/>
    <mergeCell ref="C1:C2"/>
    <mergeCell ref="D1:D2"/>
    <mergeCell ref="E1:F2"/>
    <mergeCell ref="E66:G66"/>
    <mergeCell ref="E67:G67"/>
    <mergeCell ref="E68:G68"/>
  </mergeCells>
  <printOptions/>
  <pageMargins left="1.575" right="0.7875" top="1.18125" bottom="0.7875" header="0.5118055555555555" footer="0.5118055555555555"/>
  <pageSetup horizontalDpi="300" verticalDpi="300" orientation="portrait" paperSize="9" scale="60"/>
  <headerFooter alignWithMargins="0">
    <oddHeader>&amp;CKOSZTORYS OFERTOWY
OBIEKTY MOSTOWE
most JNI 31001102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Durda</dc:creator>
  <cp:keywords/>
  <dc:description/>
  <cp:lastModifiedBy/>
  <cp:lastPrinted>2016-01-15T21:38:57Z</cp:lastPrinted>
  <dcterms:created xsi:type="dcterms:W3CDTF">2008-04-28T08:33:25Z</dcterms:created>
  <dcterms:modified xsi:type="dcterms:W3CDTF">2016-05-31T08:09:51Z</dcterms:modified>
  <cp:category/>
  <cp:version/>
  <cp:contentType/>
  <cp:contentStatus/>
  <cp:revision>1</cp:revision>
</cp:coreProperties>
</file>